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мо" sheetId="1" r:id="rId1"/>
  </sheets>
  <definedNames>
    <definedName name="Excel_BuiltIn_Print_Titles_1_1">#REF!</definedName>
    <definedName name="_xlnm.Print_Titles" localSheetId="0">'мо'!$7:$10</definedName>
    <definedName name="_xlnm.Print_Area" localSheetId="0">'мо'!$A$1:$P$110</definedName>
  </definedNames>
  <calcPr fullCalcOnLoad="1"/>
</workbook>
</file>

<file path=xl/sharedStrings.xml><?xml version="1.0" encoding="utf-8"?>
<sst xmlns="http://schemas.openxmlformats.org/spreadsheetml/2006/main" count="361" uniqueCount="138">
  <si>
    <t>Прогноз основных показателей социально-экономического развития</t>
  </si>
  <si>
    <t>Показатели</t>
  </si>
  <si>
    <t>Единица измерения</t>
  </si>
  <si>
    <t>Периодичность</t>
  </si>
  <si>
    <t>Прогноз</t>
  </si>
  <si>
    <t>год</t>
  </si>
  <si>
    <t>вариант 1</t>
  </si>
  <si>
    <t>вариант 2</t>
  </si>
  <si>
    <t>1. Демографические показатели</t>
  </si>
  <si>
    <t>Численность постоянного населения (среднегодовая) - всего</t>
  </si>
  <si>
    <t>квартал</t>
  </si>
  <si>
    <t>2.2. Обрабатывающие производства</t>
  </si>
  <si>
    <t>2.3. Производство и распределение электроэнергии, газа и воды</t>
  </si>
  <si>
    <t>2.4. Производство важнейших видов промышленной продукциии</t>
  </si>
  <si>
    <t>Пиломатериалы</t>
  </si>
  <si>
    <t>Мясо, включая субпродукты 1 категории</t>
  </si>
  <si>
    <t>тонн</t>
  </si>
  <si>
    <t>Нерудные строительные материалы</t>
  </si>
  <si>
    <t>Цельномолочная продукция</t>
  </si>
  <si>
    <t>Масло животное</t>
  </si>
  <si>
    <t>Сыры</t>
  </si>
  <si>
    <t>Хлебобулочные изделия</t>
  </si>
  <si>
    <t>3. Сельское хозяйство</t>
  </si>
  <si>
    <t>Продукция сельского хозяйства во всех категориях хозяйств</t>
  </si>
  <si>
    <t>Индекс производства продукции сельского хозяйства в хозяйствах всех категорий</t>
  </si>
  <si>
    <t>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</si>
  <si>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</si>
  <si>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</si>
  <si>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</si>
  <si>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</si>
  <si>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3.1. Производство важнейших видов сельхозпродукции</t>
  </si>
  <si>
    <t>Зерно (в весе после доработки)</t>
  </si>
  <si>
    <t>Картофель</t>
  </si>
  <si>
    <t>Пух (в физическом весе)</t>
  </si>
  <si>
    <t>Шерсть (в физическом весе)</t>
  </si>
  <si>
    <t>Панты консервированные</t>
  </si>
  <si>
    <t>Мед</t>
  </si>
  <si>
    <t>Яйца</t>
  </si>
  <si>
    <t>Скот и птица на убой (в живом весе)</t>
  </si>
  <si>
    <t>Молоко (надои)</t>
  </si>
  <si>
    <t>3.2. Поголовье скота в хозяйствах всех категорий</t>
  </si>
  <si>
    <t>Крупный рогатый скот</t>
  </si>
  <si>
    <t>голов</t>
  </si>
  <si>
    <t>в том числе коровы</t>
  </si>
  <si>
    <t>Свиньи</t>
  </si>
  <si>
    <t>Овцы и козы</t>
  </si>
  <si>
    <t>в том числе: овцы</t>
  </si>
  <si>
    <t>Лошади</t>
  </si>
  <si>
    <t>Маралы</t>
  </si>
  <si>
    <t>Птица</t>
  </si>
  <si>
    <t>Пчелосемьи</t>
  </si>
  <si>
    <t>штук</t>
  </si>
  <si>
    <t xml:space="preserve">Оборот розничной торговли </t>
  </si>
  <si>
    <t>Индекс физического объема оборота розничной торговли</t>
  </si>
  <si>
    <t xml:space="preserve"> единиц</t>
  </si>
  <si>
    <t>человек</t>
  </si>
  <si>
    <t>6. Инвестиции</t>
  </si>
  <si>
    <t>Объем инвестиций в основной капитал за счет всех источников финансирования, млн.руб.</t>
  </si>
  <si>
    <t>Объем инвестиций в основной капитал за счет всех источников финансирования, в % к аналогичному периоду предыдущего года в сопоставимых ценах</t>
  </si>
  <si>
    <t>Объем работ, выполненных по виду деятельности «строительство»</t>
  </si>
  <si>
    <t>Объем выполненных работ по виду деятельности "строительство" к аналогичному периоду  предыдущего года</t>
  </si>
  <si>
    <t>Ввод в эксплуатацию жилых домов за счет всех источников финансирования</t>
  </si>
  <si>
    <t>Индивидуальные жилые дома, построенные населением за свой счет и с помощью кредитов</t>
  </si>
  <si>
    <t>Общая площадь жилищного фонда всего</t>
  </si>
  <si>
    <t>тыс.кв.м</t>
  </si>
  <si>
    <t>Средняя обеспеченность населения площадью жилых квартир (на конец года)</t>
  </si>
  <si>
    <t>кв.м. на человека</t>
  </si>
  <si>
    <t>7.  Финансы</t>
  </si>
  <si>
    <t>Доходы местного бюджета,</t>
  </si>
  <si>
    <t xml:space="preserve"> млн.руб.</t>
  </si>
  <si>
    <t>Собственные доходы бюджета</t>
  </si>
  <si>
    <t>Налоговые доходы</t>
  </si>
  <si>
    <t>Неналоговые доходы</t>
  </si>
  <si>
    <t>Безвозмездные поступления от бюджетов других уровней</t>
  </si>
  <si>
    <t>Расходы местного бюджета</t>
  </si>
  <si>
    <t>Дефецит(-),профицит(+) бюджета</t>
  </si>
  <si>
    <t>8. Денежные доходы и расходы населения</t>
  </si>
  <si>
    <t>Доходы - всего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</si>
  <si>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</si>
  <si>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</si>
  <si>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</si>
  <si>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</si>
  <si>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</si>
  <si>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доходы от собственности</t>
  </si>
  <si>
    <t>другие доходы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</si>
  <si>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</si>
  <si>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</si>
  <si>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</si>
  <si>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млн.руб.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</si>
  <si>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</si>
  <si>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</si>
  <si>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</si>
  <si>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</si>
  <si>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другие расходы</t>
  </si>
  <si>
    <t>Превышение доходов над расходами (+), или расходов над доходами (-)</t>
  </si>
  <si>
    <t>%</t>
  </si>
  <si>
    <t>рублей</t>
  </si>
  <si>
    <t>Обеспеченность:</t>
  </si>
  <si>
    <t>факт</t>
  </si>
  <si>
    <t>2.1. Добыча полезных ископаемых</t>
  </si>
  <si>
    <t>Индекс промышленного производства</t>
  </si>
  <si>
    <t>Индекс производства - раздел C "Добыча полезных ископаемых"</t>
  </si>
  <si>
    <t>Индекс производства - раздел D "Обрабатывающие производства"</t>
  </si>
  <si>
    <t>Индекс производства - раздел E "Производство и распределение электроэнергии, газа и воды"</t>
  </si>
  <si>
    <t>тыс.руб.</t>
  </si>
  <si>
    <t>тыс.чел.</t>
  </si>
  <si>
    <t>тыс.тонн</t>
  </si>
  <si>
    <t>тыс.штук</t>
  </si>
  <si>
    <t>тыс.куб.м</t>
  </si>
  <si>
    <t>* 5 раздел - с 2008г. вступил в действие закон №209-ФЗ от 24.07.2007г. Данные за 2006-2007гг. будут не сопоставимы с данными  за 2008 год. Новое название раздела в сотвествии с законом "Малое и среднее предпринимательство"</t>
  </si>
  <si>
    <t>тыс.человек</t>
  </si>
  <si>
    <t>Овощи</t>
  </si>
  <si>
    <t>Количество субъектов МП (включая микропредприятия) - всего по состоянию на конец отчетного периода</t>
  </si>
  <si>
    <t>Количество индивидуальных предпринимателей</t>
  </si>
  <si>
    <t>тыс.кв.м общ.площ.</t>
  </si>
  <si>
    <t>прогноз</t>
  </si>
  <si>
    <t>сравнение</t>
  </si>
  <si>
    <t>Относительное расхождение факта от прогноза,%</t>
  </si>
  <si>
    <t>Темп роста, %</t>
  </si>
  <si>
    <t>5. Малое и среднее предпринимательство (без микропредприятий)*</t>
  </si>
  <si>
    <t>2.  Промышленное производство (без микропредприятий)</t>
  </si>
  <si>
    <t>8. Труд и занятость</t>
  </si>
  <si>
    <t>9. Развитие социальной сферы</t>
  </si>
  <si>
    <t>Среднесписочная численность работников по крупным и средним организациям - всего</t>
  </si>
  <si>
    <t>Уровень зарегистрированной безработицы</t>
  </si>
  <si>
    <t>Среднемесячная заработная плата работников по крупным и средним организациям</t>
  </si>
  <si>
    <t>Средняя численность работников списочного состава (без внешних совместителей) малых предприятий (без микропредприятий)</t>
  </si>
  <si>
    <t>Оборот по малым предприятиям (без микропредприятий)</t>
  </si>
  <si>
    <t>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</si>
  <si>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 xml:space="preserve">4. Рынок товаров </t>
  </si>
  <si>
    <t>-</t>
  </si>
  <si>
    <t xml:space="preserve">оценка </t>
  </si>
  <si>
    <t>Колбасные  и мясные изделия</t>
  </si>
  <si>
    <t>к постановлению Администрации муниципального образования</t>
  </si>
  <si>
    <t>центр</t>
  </si>
  <si>
    <t xml:space="preserve">Приложение </t>
  </si>
  <si>
    <t>муниципального образования "Чойский район" Республики Алтай на 2022 год и плановый период 2023-2024годы</t>
  </si>
  <si>
    <t>"Чойский район" от 12.10.2021 г. № 635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</si>
</sst>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#,##0.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;\-#,##0"/>
    <numFmt numFmtId="182" formatCode="0.00000"/>
    <numFmt numFmtId="183" formatCode="0.0000000"/>
    <numFmt numFmtId="184" formatCode="0.000000"/>
    <numFmt numFmtId="185" formatCode="0.000E+00"/>
    <numFmt numFmtId="186" formatCode="_-* #,##0.000_р_._-;\-* #,##0.000_р_._-;_-* &quot;-&quot;??_р_._-;_-@_-"/>
    <numFmt numFmtId="187" formatCode="_-* #,##0.0_р_._-;\-* #,##0.0_р_._-;_-* &quot;-&quot;??_р_._-;_-@_-"/>
    <numFmt numFmtId="188" formatCode="_-* #,##0.000_р_._-;\-* #,##0.000_р_._-;_-* &quot;-&quot;???_р_._-;_-@_-"/>
    <numFmt numFmtId="189" formatCode="0.0;[Red]0.0"/>
    <numFmt numFmtId="190" formatCode="_-* #,##0.0_р_._-;\-* #,##0.0_р_._-;_-* &quot;-&quot;?_р_._-;_-@_-"/>
    <numFmt numFmtId="191" formatCode="#,##0.000"/>
  </numFmts>
  <fonts count="3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5"/>
      <color indexed="12"/>
      <name val="Arial Cyr"/>
      <family val="2"/>
    </font>
    <font>
      <u val="single"/>
      <sz val="5"/>
      <color indexed="36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2"/>
      <color theme="1" tint="0.15000000596046448"/>
      <name val="Times New Roman"/>
      <family val="1"/>
    </font>
    <font>
      <sz val="12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3" fillId="10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6" borderId="7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16" borderId="0" applyNumberFormat="0" applyBorder="0" applyAlignment="0" applyProtection="0"/>
  </cellStyleXfs>
  <cellXfs count="139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17" borderId="10" xfId="54" applyNumberFormat="1" applyFont="1" applyFill="1" applyBorder="1" applyAlignment="1" applyProtection="1">
      <alignment horizontal="justify" vertical="center" wrapText="1"/>
      <protection/>
    </xf>
    <xf numFmtId="0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54" applyNumberFormat="1" applyFont="1" applyFill="1" applyBorder="1" applyAlignment="1" applyProtection="1">
      <alignment horizontal="center" vertical="center" wrapText="1"/>
      <protection/>
    </xf>
    <xf numFmtId="173" fontId="5" fillId="17" borderId="10" xfId="0" applyNumberFormat="1" applyFont="1" applyFill="1" applyBorder="1" applyAlignment="1">
      <alignment horizontal="center" vertical="center" wrapText="1"/>
    </xf>
    <xf numFmtId="0" fontId="5" fillId="17" borderId="0" xfId="0" applyFont="1" applyFill="1" applyAlignment="1">
      <alignment/>
    </xf>
    <xf numFmtId="0" fontId="6" fillId="0" borderId="10" xfId="54" applyNumberFormat="1" applyFont="1" applyFill="1" applyBorder="1" applyAlignment="1" applyProtection="1">
      <alignment horizontal="justify" vertical="center" wrapText="1"/>
      <protection/>
    </xf>
    <xf numFmtId="0" fontId="6" fillId="0" borderId="10" xfId="54" applyNumberFormat="1" applyFont="1" applyFill="1" applyBorder="1" applyAlignment="1" applyProtection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Border="1" applyAlignment="1">
      <alignment horizontal="center" vertical="center" wrapText="1"/>
    </xf>
    <xf numFmtId="0" fontId="5" fillId="17" borderId="10" xfId="54" applyNumberFormat="1" applyFont="1" applyFill="1" applyBorder="1" applyAlignment="1">
      <alignment horizontal="center" vertical="center" wrapText="1"/>
      <protection/>
    </xf>
    <xf numFmtId="173" fontId="5" fillId="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54" applyFont="1" applyFill="1" applyBorder="1" applyAlignment="1" applyProtection="1">
      <alignment horizontal="justify" vertical="center" wrapText="1"/>
      <protection/>
    </xf>
    <xf numFmtId="0" fontId="6" fillId="0" borderId="10" xfId="54" applyFont="1" applyFill="1" applyBorder="1" applyAlignment="1" applyProtection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17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 applyProtection="1">
      <alignment horizontal="center" vertical="center" wrapText="1"/>
      <protection/>
    </xf>
    <xf numFmtId="0" fontId="6" fillId="18" borderId="10" xfId="53" applyNumberFormat="1" applyFont="1" applyFill="1" applyBorder="1" applyAlignment="1">
      <alignment horizontal="center" vertical="center" wrapText="1"/>
      <protection/>
    </xf>
    <xf numFmtId="0" fontId="6" fillId="18" borderId="10" xfId="54" applyNumberFormat="1" applyFont="1" applyFill="1" applyBorder="1" applyAlignment="1" applyProtection="1">
      <alignment horizontal="justify" vertical="center" wrapText="1"/>
      <protection/>
    </xf>
    <xf numFmtId="0" fontId="6" fillId="18" borderId="10" xfId="54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Alignment="1">
      <alignment/>
    </xf>
    <xf numFmtId="0" fontId="5" fillId="0" borderId="10" xfId="54" applyNumberFormat="1" applyFont="1" applyFill="1" applyBorder="1" applyAlignment="1" applyProtection="1">
      <alignment horizontal="justify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8" fillId="0" borderId="0" xfId="53" applyFont="1" applyFill="1" applyBorder="1" applyAlignment="1" applyProtection="1">
      <alignment horizontal="left"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0" fontId="10" fillId="0" borderId="0" xfId="54" applyFont="1" applyFill="1" applyProtection="1">
      <alignment/>
      <protection locked="0"/>
    </xf>
    <xf numFmtId="173" fontId="10" fillId="0" borderId="0" xfId="54" applyNumberFormat="1" applyFont="1" applyFill="1" applyAlignment="1" applyProtection="1">
      <alignment horizontal="center" vertical="center" wrapText="1"/>
      <protection hidden="1"/>
    </xf>
    <xf numFmtId="0" fontId="10" fillId="0" borderId="0" xfId="54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6" fillId="0" borderId="11" xfId="54" applyFont="1" applyFill="1" applyBorder="1" applyAlignment="1" applyProtection="1">
      <alignment horizontal="justify" vertical="center" wrapText="1"/>
      <protection hidden="1"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1" xfId="54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justify" vertical="center" wrapText="1"/>
      <protection/>
    </xf>
    <xf numFmtId="1" fontId="6" fillId="0" borderId="10" xfId="54" applyNumberFormat="1" applyFont="1" applyFill="1" applyBorder="1" applyAlignment="1" applyProtection="1">
      <alignment horizontal="center" vertical="center" wrapText="1"/>
      <protection/>
    </xf>
    <xf numFmtId="1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 vertical="center" wrapText="1"/>
    </xf>
    <xf numFmtId="1" fontId="5" fillId="17" borderId="10" xfId="54" applyNumberFormat="1" applyFont="1" applyFill="1" applyBorder="1" applyAlignment="1" applyProtection="1">
      <alignment horizontal="center" vertical="center" wrapText="1"/>
      <protection locked="0"/>
    </xf>
    <xf numFmtId="1" fontId="5" fillId="17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19" borderId="10" xfId="0" applyFont="1" applyFill="1" applyBorder="1" applyAlignment="1" applyProtection="1">
      <alignment horizontal="center" vertical="center"/>
      <protection hidden="1"/>
    </xf>
    <xf numFmtId="0" fontId="5" fillId="17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17" borderId="10" xfId="54" applyFont="1" applyFill="1" applyBorder="1" applyAlignment="1" applyProtection="1">
      <alignment horizontal="justify" vertical="center" wrapText="1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17" borderId="12" xfId="54" applyNumberFormat="1" applyFont="1" applyFill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NumberFormat="1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5" fillId="20" borderId="10" xfId="54" applyFont="1" applyFill="1" applyBorder="1" applyAlignment="1" applyProtection="1">
      <alignment horizontal="justify" vertical="center" wrapText="1"/>
      <protection/>
    </xf>
    <xf numFmtId="0" fontId="7" fillId="21" borderId="0" xfId="0" applyFont="1" applyFill="1" applyAlignment="1">
      <alignment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3" applyNumberFormat="1" applyFont="1" applyBorder="1" applyAlignment="1">
      <alignment horizontal="center" vertical="center" wrapText="1"/>
      <protection/>
    </xf>
    <xf numFmtId="173" fontId="6" fillId="0" borderId="10" xfId="54" applyNumberFormat="1" applyFont="1" applyFill="1" applyBorder="1" applyAlignment="1">
      <alignment horizontal="center" vertical="center"/>
      <protection/>
    </xf>
    <xf numFmtId="175" fontId="6" fillId="0" borderId="10" xfId="53" applyNumberFormat="1" applyFont="1" applyBorder="1" applyAlignment="1">
      <alignment horizontal="center" vertical="center" wrapText="1"/>
      <protection/>
    </xf>
    <xf numFmtId="1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53" applyNumberFormat="1" applyFont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" fontId="6" fillId="0" borderId="14" xfId="54" applyNumberFormat="1" applyFont="1" applyFill="1" applyBorder="1" applyAlignment="1" applyProtection="1">
      <alignment horizontal="center" vertical="center" wrapText="1"/>
      <protection/>
    </xf>
    <xf numFmtId="1" fontId="6" fillId="0" borderId="15" xfId="54" applyNumberFormat="1" applyFont="1" applyFill="1" applyBorder="1" applyAlignment="1" applyProtection="1">
      <alignment horizontal="justify" vertical="center" wrapText="1"/>
      <protection/>
    </xf>
    <xf numFmtId="1" fontId="6" fillId="0" borderId="16" xfId="53" applyNumberFormat="1" applyFont="1" applyFill="1" applyBorder="1" applyAlignment="1">
      <alignment horizontal="center" vertical="center" wrapText="1"/>
      <protection/>
    </xf>
    <xf numFmtId="0" fontId="6" fillId="0" borderId="13" xfId="53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3" xfId="53" applyNumberFormat="1" applyFont="1" applyFill="1" applyBorder="1" applyAlignment="1">
      <alignment horizontal="center" vertical="center" wrapText="1"/>
      <protection/>
    </xf>
    <xf numFmtId="173" fontId="6" fillId="22" borderId="11" xfId="54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2" fontId="29" fillId="0" borderId="10" xfId="53" applyNumberFormat="1" applyFont="1" applyBorder="1" applyAlignment="1">
      <alignment horizontal="center" vertical="center" wrapText="1"/>
      <protection/>
    </xf>
    <xf numFmtId="2" fontId="29" fillId="0" borderId="10" xfId="54" applyNumberFormat="1" applyFont="1" applyFill="1" applyBorder="1" applyAlignment="1" applyProtection="1">
      <alignment horizontal="center" vertical="center" wrapText="1"/>
      <protection locked="0"/>
    </xf>
    <xf numFmtId="2" fontId="29" fillId="0" borderId="10" xfId="0" applyNumberFormat="1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6" fillId="0" borderId="10" xfId="53" applyNumberFormat="1" applyFont="1" applyBorder="1" applyAlignment="1">
      <alignment horizontal="center" wrapText="1"/>
      <protection/>
    </xf>
    <xf numFmtId="173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191" fontId="6" fillId="0" borderId="10" xfId="53" applyNumberFormat="1" applyFont="1" applyBorder="1" applyAlignment="1">
      <alignment horizontal="center" vertical="center" wrapText="1"/>
      <protection/>
    </xf>
    <xf numFmtId="0" fontId="6" fillId="23" borderId="0" xfId="0" applyFont="1" applyFill="1" applyAlignment="1">
      <alignment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25" borderId="0" xfId="0" applyFont="1" applyFill="1" applyAlignment="1">
      <alignment/>
    </xf>
    <xf numFmtId="173" fontId="6" fillId="26" borderId="10" xfId="54" applyNumberFormat="1" applyFont="1" applyFill="1" applyBorder="1" applyAlignment="1" applyProtection="1">
      <alignment horizontal="center" vertical="center" wrapText="1"/>
      <protection locked="0"/>
    </xf>
    <xf numFmtId="173" fontId="5" fillId="27" borderId="10" xfId="54" applyNumberFormat="1" applyFont="1" applyFill="1" applyBorder="1" applyAlignment="1" applyProtection="1">
      <alignment horizontal="center" vertical="center" wrapText="1"/>
      <protection/>
    </xf>
    <xf numFmtId="173" fontId="5" fillId="27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/>
    </xf>
    <xf numFmtId="0" fontId="5" fillId="27" borderId="0" xfId="0" applyFont="1" applyFill="1" applyAlignment="1">
      <alignment/>
    </xf>
    <xf numFmtId="4" fontId="30" fillId="0" borderId="10" xfId="53" applyNumberFormat="1" applyFont="1" applyBorder="1" applyAlignment="1">
      <alignment horizontal="center" vertical="center" wrapText="1"/>
      <protection/>
    </xf>
    <xf numFmtId="1" fontId="6" fillId="0" borderId="15" xfId="53" applyNumberFormat="1" applyFont="1" applyBorder="1" applyAlignment="1">
      <alignment horizontal="center" vertical="center" wrapText="1"/>
      <protection/>
    </xf>
    <xf numFmtId="173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24" borderId="10" xfId="0" applyFont="1" applyFill="1" applyBorder="1" applyAlignment="1" applyProtection="1">
      <alignment horizontal="center" vertical="center" wrapText="1"/>
      <protection hidden="1"/>
    </xf>
    <xf numFmtId="0" fontId="5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left" wrapText="1"/>
    </xf>
    <xf numFmtId="0" fontId="5" fillId="20" borderId="12" xfId="54" applyFont="1" applyFill="1" applyBorder="1" applyAlignment="1" applyProtection="1">
      <alignment horizontal="justify" vertical="center" wrapText="1"/>
      <protection/>
    </xf>
    <xf numFmtId="0" fontId="5" fillId="20" borderId="19" xfId="54" applyFont="1" applyFill="1" applyBorder="1" applyAlignment="1" applyProtection="1">
      <alignment horizontal="justify" vertical="center" wrapText="1"/>
      <protection/>
    </xf>
    <xf numFmtId="0" fontId="5" fillId="20" borderId="20" xfId="54" applyFont="1" applyFill="1" applyBorder="1" applyAlignment="1" applyProtection="1">
      <alignment horizontal="justify" vertical="center" wrapText="1"/>
      <protection/>
    </xf>
    <xf numFmtId="0" fontId="5" fillId="20" borderId="13" xfId="54" applyFont="1" applyFill="1" applyBorder="1" applyAlignment="1" applyProtection="1">
      <alignment horizontal="justify" vertical="center" wrapText="1"/>
      <protection/>
    </xf>
    <xf numFmtId="0" fontId="5" fillId="20" borderId="21" xfId="54" applyFont="1" applyFill="1" applyBorder="1" applyAlignment="1" applyProtection="1">
      <alignment horizontal="justify" vertical="center" wrapText="1"/>
      <protection/>
    </xf>
    <xf numFmtId="0" fontId="5" fillId="20" borderId="22" xfId="54" applyFont="1" applyFill="1" applyBorder="1" applyAlignment="1" applyProtection="1">
      <alignment horizontal="justify" vertical="center" wrapText="1"/>
      <protection/>
    </xf>
    <xf numFmtId="0" fontId="5" fillId="17" borderId="23" xfId="54" applyNumberFormat="1" applyFont="1" applyFill="1" applyBorder="1" applyAlignment="1" applyProtection="1">
      <alignment horizontal="left" vertical="center" wrapText="1"/>
      <protection locked="0"/>
    </xf>
    <xf numFmtId="0" fontId="5" fillId="17" borderId="24" xfId="54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25" xfId="53" applyFont="1" applyFill="1" applyBorder="1" applyAlignment="1" applyProtection="1">
      <alignment horizontal="center" vertical="center" wrapText="1"/>
      <protection hidden="1"/>
    </xf>
    <xf numFmtId="0" fontId="5" fillId="0" borderId="26" xfId="53" applyFont="1" applyFill="1" applyBorder="1" applyAlignment="1" applyProtection="1">
      <alignment horizontal="center" vertical="center" wrapText="1"/>
      <protection hidden="1"/>
    </xf>
    <xf numFmtId="0" fontId="5" fillId="0" borderId="27" xfId="53" applyFont="1" applyFill="1" applyBorder="1" applyAlignment="1" applyProtection="1">
      <alignment horizontal="center" vertical="center" wrapText="1"/>
      <protection hidden="1"/>
    </xf>
    <xf numFmtId="0" fontId="5" fillId="0" borderId="28" xfId="53" applyFont="1" applyFill="1" applyBorder="1" applyAlignment="1" applyProtection="1">
      <alignment horizontal="center" vertical="center" wrapText="1"/>
      <protection hidden="1"/>
    </xf>
    <xf numFmtId="0" fontId="5" fillId="0" borderId="29" xfId="53" applyFont="1" applyFill="1" applyBorder="1" applyAlignment="1" applyProtection="1">
      <alignment horizontal="center" vertical="center" wrapText="1"/>
      <protection hidden="1"/>
    </xf>
    <xf numFmtId="0" fontId="5" fillId="0" borderId="30" xfId="53" applyFont="1" applyFill="1" applyBorder="1" applyAlignment="1" applyProtection="1">
      <alignment horizontal="center" vertical="center" wrapText="1"/>
      <protection hidden="1"/>
    </xf>
    <xf numFmtId="0" fontId="5" fillId="17" borderId="12" xfId="54" applyFont="1" applyFill="1" applyBorder="1" applyAlignment="1" applyProtection="1">
      <alignment horizontal="justify" vertical="center" wrapText="1"/>
      <protection/>
    </xf>
    <xf numFmtId="0" fontId="5" fillId="17" borderId="19" xfId="54" applyFont="1" applyFill="1" applyBorder="1" applyAlignment="1" applyProtection="1">
      <alignment horizontal="justify" vertical="center" wrapText="1"/>
      <protection/>
    </xf>
    <xf numFmtId="0" fontId="5" fillId="17" borderId="20" xfId="54" applyFont="1" applyFill="1" applyBorder="1" applyAlignment="1" applyProtection="1">
      <alignment horizontal="justify" vertical="center" wrapText="1"/>
      <protection/>
    </xf>
    <xf numFmtId="0" fontId="5" fillId="17" borderId="31" xfId="54" applyFont="1" applyFill="1" applyBorder="1" applyAlignment="1" applyProtection="1">
      <alignment horizontal="justify" vertical="center" wrapText="1"/>
      <protection/>
    </xf>
    <xf numFmtId="0" fontId="5" fillId="17" borderId="32" xfId="54" applyFont="1" applyFill="1" applyBorder="1" applyAlignment="1" applyProtection="1">
      <alignment horizontal="justify" vertical="center" wrapText="1"/>
      <protection/>
    </xf>
    <xf numFmtId="0" fontId="5" fillId="17" borderId="33" xfId="54" applyFont="1" applyFill="1" applyBorder="1" applyAlignment="1" applyProtection="1">
      <alignment horizontal="justify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форма 2 П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F9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view="pageBreakPreview" zoomScale="70" zoomScaleNormal="75" zoomScaleSheetLayoutView="70" zoomScalePageLayoutView="0" workbookViewId="0" topLeftCell="A1">
      <pane xSplit="2" ySplit="11" topLeftCell="D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0" sqref="A40:K51"/>
    </sheetView>
  </sheetViews>
  <sheetFormatPr defaultColWidth="8.875" defaultRowHeight="12.75"/>
  <cols>
    <col min="1" max="1" width="58.875" style="1" customWidth="1"/>
    <col min="2" max="2" width="14.875" style="1" customWidth="1"/>
    <col min="3" max="3" width="9.875" style="1" hidden="1" customWidth="1"/>
    <col min="4" max="6" width="9.875" style="1" customWidth="1"/>
    <col min="7" max="7" width="18.125" style="1" customWidth="1"/>
    <col min="8" max="8" width="11.00390625" style="33" customWidth="1"/>
    <col min="9" max="9" width="11.00390625" style="1" hidden="1" customWidth="1"/>
    <col min="10" max="10" width="11.875" style="1" customWidth="1"/>
    <col min="11" max="12" width="13.625" style="1" customWidth="1"/>
    <col min="13" max="13" width="13.375" style="1" customWidth="1"/>
    <col min="14" max="14" width="12.25390625" style="1" customWidth="1"/>
    <col min="15" max="15" width="12.625" style="1" customWidth="1"/>
    <col min="16" max="16" width="12.25390625" style="1" customWidth="1"/>
    <col min="17" max="16384" width="8.875" style="1" customWidth="1"/>
  </cols>
  <sheetData>
    <row r="1" spans="13:16" ht="15.75">
      <c r="M1" s="110" t="s">
        <v>135</v>
      </c>
      <c r="N1" s="110"/>
      <c r="O1" s="110"/>
      <c r="P1" s="110"/>
    </row>
    <row r="2" spans="12:16" ht="15.75">
      <c r="L2" s="110" t="s">
        <v>133</v>
      </c>
      <c r="M2" s="110"/>
      <c r="N2" s="110"/>
      <c r="O2" s="110"/>
      <c r="P2" s="110"/>
    </row>
    <row r="3" spans="12:16" ht="15.75">
      <c r="L3" s="110" t="s">
        <v>137</v>
      </c>
      <c r="M3" s="110"/>
      <c r="N3" s="110"/>
      <c r="O3" s="110"/>
      <c r="P3" s="110"/>
    </row>
    <row r="4" spans="1:10" s="39" customFormat="1" ht="18.75">
      <c r="A4" s="34"/>
      <c r="B4" s="35" t="s">
        <v>0</v>
      </c>
      <c r="C4" s="36"/>
      <c r="D4" s="36"/>
      <c r="E4" s="36"/>
      <c r="F4" s="36"/>
      <c r="G4" s="36"/>
      <c r="H4" s="37"/>
      <c r="I4" s="38"/>
      <c r="J4" s="38"/>
    </row>
    <row r="5" spans="1:10" s="39" customFormat="1" ht="18.75">
      <c r="A5" s="40"/>
      <c r="B5" s="35" t="s">
        <v>136</v>
      </c>
      <c r="C5" s="36"/>
      <c r="D5" s="36"/>
      <c r="E5" s="36"/>
      <c r="F5" s="36"/>
      <c r="G5" s="36"/>
      <c r="H5" s="37"/>
      <c r="I5" s="38"/>
      <c r="J5" s="38"/>
    </row>
    <row r="6" spans="1:10" s="39" customFormat="1" ht="18.75">
      <c r="A6" s="40"/>
      <c r="B6" s="35"/>
      <c r="C6" s="36"/>
      <c r="D6" s="36"/>
      <c r="E6" s="36"/>
      <c r="F6" s="36"/>
      <c r="G6" s="36"/>
      <c r="H6" s="37"/>
      <c r="I6" s="38"/>
      <c r="J6" s="38"/>
    </row>
    <row r="7" spans="1:17" ht="21.75" customHeight="1">
      <c r="A7" s="124" t="s">
        <v>1</v>
      </c>
      <c r="B7" s="124" t="s">
        <v>2</v>
      </c>
      <c r="C7" s="124" t="s">
        <v>3</v>
      </c>
      <c r="D7" s="112">
        <v>2019</v>
      </c>
      <c r="E7" s="125">
        <v>2020</v>
      </c>
      <c r="F7" s="126"/>
      <c r="G7" s="126"/>
      <c r="H7" s="127"/>
      <c r="I7" s="51"/>
      <c r="J7" s="111" t="s">
        <v>4</v>
      </c>
      <c r="K7" s="111"/>
      <c r="L7" s="111"/>
      <c r="M7" s="111"/>
      <c r="N7" s="111"/>
      <c r="O7" s="111"/>
      <c r="P7" s="111"/>
      <c r="Q7" s="97"/>
    </row>
    <row r="8" spans="1:17" ht="16.5" customHeight="1">
      <c r="A8" s="124"/>
      <c r="B8" s="124"/>
      <c r="C8" s="124"/>
      <c r="D8" s="113"/>
      <c r="E8" s="128"/>
      <c r="F8" s="129"/>
      <c r="G8" s="129"/>
      <c r="H8" s="130"/>
      <c r="I8" s="56"/>
      <c r="J8" s="98">
        <v>2021</v>
      </c>
      <c r="K8" s="111">
        <v>2022</v>
      </c>
      <c r="L8" s="111"/>
      <c r="M8" s="111">
        <v>2023</v>
      </c>
      <c r="N8" s="111"/>
      <c r="O8" s="111">
        <v>2024</v>
      </c>
      <c r="P8" s="111"/>
      <c r="Q8" s="97"/>
    </row>
    <row r="9" spans="1:17" ht="16.5" customHeight="1">
      <c r="A9" s="124"/>
      <c r="B9" s="124"/>
      <c r="C9" s="124"/>
      <c r="D9" s="114"/>
      <c r="E9" s="112" t="s">
        <v>115</v>
      </c>
      <c r="F9" s="112" t="s">
        <v>98</v>
      </c>
      <c r="G9" s="138" t="s">
        <v>116</v>
      </c>
      <c r="H9" s="138"/>
      <c r="I9" s="137" t="s">
        <v>7</v>
      </c>
      <c r="J9" s="111" t="s">
        <v>131</v>
      </c>
      <c r="K9" s="111" t="s">
        <v>6</v>
      </c>
      <c r="L9" s="111" t="s">
        <v>7</v>
      </c>
      <c r="M9" s="111" t="s">
        <v>6</v>
      </c>
      <c r="N9" s="111" t="s">
        <v>7</v>
      </c>
      <c r="O9" s="111" t="s">
        <v>6</v>
      </c>
      <c r="P9" s="111" t="s">
        <v>7</v>
      </c>
      <c r="Q9" s="97"/>
    </row>
    <row r="10" spans="1:17" ht="90.75" customHeight="1">
      <c r="A10" s="124"/>
      <c r="B10" s="124"/>
      <c r="C10" s="124"/>
      <c r="D10" s="55" t="s">
        <v>98</v>
      </c>
      <c r="E10" s="114"/>
      <c r="F10" s="114"/>
      <c r="G10" s="56" t="s">
        <v>117</v>
      </c>
      <c r="H10" s="56" t="s">
        <v>118</v>
      </c>
      <c r="I10" s="137"/>
      <c r="J10" s="111"/>
      <c r="K10" s="111"/>
      <c r="L10" s="111"/>
      <c r="M10" s="111"/>
      <c r="N10" s="111"/>
      <c r="O10" s="111"/>
      <c r="P10" s="111"/>
      <c r="Q10" s="97"/>
    </row>
    <row r="11" spans="1:17" s="7" customFormat="1" ht="20.25" customHeight="1">
      <c r="A11" s="2" t="s">
        <v>8</v>
      </c>
      <c r="B11" s="3"/>
      <c r="C11" s="3"/>
      <c r="D11" s="3"/>
      <c r="E11" s="3"/>
      <c r="F11" s="3"/>
      <c r="G11" s="3"/>
      <c r="H11" s="4"/>
      <c r="I11" s="5"/>
      <c r="J11" s="101"/>
      <c r="K11" s="102"/>
      <c r="L11" s="102"/>
      <c r="M11" s="103"/>
      <c r="N11" s="103"/>
      <c r="O11" s="104"/>
      <c r="P11" s="104"/>
      <c r="Q11" s="99"/>
    </row>
    <row r="12" spans="1:17" ht="30.75" customHeight="1">
      <c r="A12" s="8" t="s">
        <v>9</v>
      </c>
      <c r="B12" s="9" t="s">
        <v>110</v>
      </c>
      <c r="C12" s="10" t="s">
        <v>5</v>
      </c>
      <c r="D12" s="10">
        <v>8.128</v>
      </c>
      <c r="E12" s="79">
        <v>8.15</v>
      </c>
      <c r="F12" s="10">
        <v>8.03</v>
      </c>
      <c r="G12" s="96">
        <f>100-(100*(F12/E12))</f>
        <v>1.4723926380368226</v>
      </c>
      <c r="H12" s="11">
        <f>F12/D12*100</f>
        <v>98.79429133858267</v>
      </c>
      <c r="I12" s="12"/>
      <c r="J12" s="79">
        <v>8</v>
      </c>
      <c r="K12" s="79">
        <v>8</v>
      </c>
      <c r="L12" s="79">
        <v>8.01</v>
      </c>
      <c r="M12" s="79">
        <v>8.01</v>
      </c>
      <c r="N12" s="79">
        <v>8.02</v>
      </c>
      <c r="O12" s="83">
        <v>8.02</v>
      </c>
      <c r="P12" s="83">
        <v>8.03</v>
      </c>
      <c r="Q12" s="84"/>
    </row>
    <row r="13" spans="1:16" s="7" customFormat="1" ht="31.5" customHeight="1">
      <c r="A13" s="122" t="s">
        <v>120</v>
      </c>
      <c r="B13" s="123"/>
      <c r="C13" s="57"/>
      <c r="D13" s="14"/>
      <c r="E13" s="16"/>
      <c r="F13" s="14"/>
      <c r="G13" s="14"/>
      <c r="H13" s="15"/>
      <c r="I13" s="16"/>
      <c r="J13" s="16"/>
      <c r="K13" s="6"/>
      <c r="L13" s="6"/>
      <c r="M13" s="52"/>
      <c r="N13" s="52"/>
      <c r="O13" s="52"/>
      <c r="P13" s="52"/>
    </row>
    <row r="14" spans="1:16" ht="23.25" customHeight="1">
      <c r="A14" s="41" t="s">
        <v>100</v>
      </c>
      <c r="B14" s="42" t="s">
        <v>95</v>
      </c>
      <c r="C14" s="58" t="s">
        <v>10</v>
      </c>
      <c r="D14" s="65">
        <v>132</v>
      </c>
      <c r="E14" s="12">
        <v>100</v>
      </c>
      <c r="F14" s="65">
        <v>107.1</v>
      </c>
      <c r="G14" s="64" t="s">
        <v>130</v>
      </c>
      <c r="H14" s="12" t="s">
        <v>130</v>
      </c>
      <c r="I14" s="12"/>
      <c r="J14" s="12">
        <v>110</v>
      </c>
      <c r="K14" s="13">
        <v>105</v>
      </c>
      <c r="L14" s="13">
        <v>108.5</v>
      </c>
      <c r="M14" s="13">
        <v>108.5</v>
      </c>
      <c r="N14" s="13">
        <v>110</v>
      </c>
      <c r="O14" s="85">
        <v>110</v>
      </c>
      <c r="P14" s="85">
        <v>112.5</v>
      </c>
    </row>
    <row r="15" spans="1:16" s="7" customFormat="1" ht="15.75">
      <c r="A15" s="119" t="s">
        <v>99</v>
      </c>
      <c r="B15" s="120"/>
      <c r="C15" s="121"/>
      <c r="D15" s="61"/>
      <c r="E15" s="16"/>
      <c r="F15" s="61"/>
      <c r="G15" s="61"/>
      <c r="H15" s="15"/>
      <c r="I15" s="16"/>
      <c r="J15" s="16"/>
      <c r="K15" s="6"/>
      <c r="L15" s="6"/>
      <c r="M15" s="52"/>
      <c r="N15" s="52"/>
      <c r="O15" s="52"/>
      <c r="P15" s="52"/>
    </row>
    <row r="16" spans="1:16" ht="33.75" customHeight="1">
      <c r="A16" s="43" t="s">
        <v>101</v>
      </c>
      <c r="B16" s="42" t="s">
        <v>95</v>
      </c>
      <c r="C16" s="58" t="s">
        <v>10</v>
      </c>
      <c r="D16" s="20">
        <v>184.8</v>
      </c>
      <c r="E16" s="12">
        <v>100</v>
      </c>
      <c r="F16" s="20">
        <v>110.7</v>
      </c>
      <c r="G16" s="105" t="s">
        <v>130</v>
      </c>
      <c r="H16" s="12" t="s">
        <v>130</v>
      </c>
      <c r="I16" s="12"/>
      <c r="J16" s="12">
        <v>113</v>
      </c>
      <c r="K16" s="13">
        <v>110</v>
      </c>
      <c r="L16" s="13">
        <v>115</v>
      </c>
      <c r="M16" s="13">
        <v>110</v>
      </c>
      <c r="N16" s="13">
        <v>110</v>
      </c>
      <c r="O16" s="85">
        <v>108</v>
      </c>
      <c r="P16" s="83">
        <v>110</v>
      </c>
    </row>
    <row r="17" spans="1:16" s="7" customFormat="1" ht="15.75">
      <c r="A17" s="119" t="s">
        <v>11</v>
      </c>
      <c r="B17" s="120"/>
      <c r="C17" s="121"/>
      <c r="D17" s="61"/>
      <c r="E17" s="16"/>
      <c r="F17" s="61"/>
      <c r="G17" s="61"/>
      <c r="H17" s="15"/>
      <c r="I17" s="16"/>
      <c r="J17" s="16"/>
      <c r="K17" s="6"/>
      <c r="L17" s="6"/>
      <c r="M17" s="52"/>
      <c r="N17" s="52"/>
      <c r="O17" s="52"/>
      <c r="P17" s="52"/>
    </row>
    <row r="18" spans="1:16" ht="31.5">
      <c r="A18" s="43" t="s">
        <v>102</v>
      </c>
      <c r="B18" s="42" t="s">
        <v>95</v>
      </c>
      <c r="C18" s="58" t="s">
        <v>10</v>
      </c>
      <c r="D18" s="20">
        <v>72.4</v>
      </c>
      <c r="E18" s="24">
        <v>80</v>
      </c>
      <c r="F18" s="20">
        <v>94.7</v>
      </c>
      <c r="G18" s="64" t="s">
        <v>130</v>
      </c>
      <c r="H18" s="12" t="s">
        <v>130</v>
      </c>
      <c r="I18" s="12"/>
      <c r="J18" s="24">
        <v>90</v>
      </c>
      <c r="K18" s="13">
        <v>90</v>
      </c>
      <c r="L18" s="13">
        <v>93</v>
      </c>
      <c r="M18" s="13">
        <v>93</v>
      </c>
      <c r="N18" s="13">
        <v>95</v>
      </c>
      <c r="O18" s="85">
        <v>95</v>
      </c>
      <c r="P18" s="83">
        <v>100</v>
      </c>
    </row>
    <row r="19" spans="1:16" s="7" customFormat="1" ht="15.75" customHeight="1">
      <c r="A19" s="119" t="s">
        <v>12</v>
      </c>
      <c r="B19" s="120"/>
      <c r="C19" s="121"/>
      <c r="D19" s="61"/>
      <c r="E19" s="16"/>
      <c r="F19" s="61"/>
      <c r="G19" s="61"/>
      <c r="H19" s="15"/>
      <c r="I19" s="16"/>
      <c r="J19" s="16"/>
      <c r="K19" s="6"/>
      <c r="L19" s="6"/>
      <c r="M19" s="52"/>
      <c r="N19" s="52"/>
      <c r="O19" s="52"/>
      <c r="P19" s="52"/>
    </row>
    <row r="20" spans="1:16" ht="33" customHeight="1">
      <c r="A20" s="43" t="s">
        <v>103</v>
      </c>
      <c r="B20" s="42" t="s">
        <v>95</v>
      </c>
      <c r="C20" s="58" t="s">
        <v>10</v>
      </c>
      <c r="D20" s="20">
        <v>89.7</v>
      </c>
      <c r="E20" s="24">
        <v>100</v>
      </c>
      <c r="F20" s="20">
        <v>111.9</v>
      </c>
      <c r="G20" s="64" t="s">
        <v>130</v>
      </c>
      <c r="H20" s="12"/>
      <c r="I20" s="12"/>
      <c r="J20" s="24">
        <v>110</v>
      </c>
      <c r="K20" s="66">
        <v>105</v>
      </c>
      <c r="L20" s="66">
        <v>110</v>
      </c>
      <c r="M20" s="66">
        <v>115</v>
      </c>
      <c r="N20" s="66">
        <v>115</v>
      </c>
      <c r="O20" s="85">
        <v>115</v>
      </c>
      <c r="P20" s="85">
        <v>115</v>
      </c>
    </row>
    <row r="21" spans="1:16" s="7" customFormat="1" ht="17.25" customHeight="1">
      <c r="A21" s="134" t="s">
        <v>13</v>
      </c>
      <c r="B21" s="135"/>
      <c r="C21" s="136"/>
      <c r="D21" s="54"/>
      <c r="E21" s="16"/>
      <c r="F21" s="54"/>
      <c r="G21" s="54"/>
      <c r="H21" s="15"/>
      <c r="I21" s="16"/>
      <c r="J21" s="16"/>
      <c r="K21" s="6"/>
      <c r="L21" s="6"/>
      <c r="M21" s="52"/>
      <c r="N21" s="52"/>
      <c r="O21" s="52"/>
      <c r="P21" s="52"/>
    </row>
    <row r="22" spans="1:16" ht="18.75" customHeight="1">
      <c r="A22" s="8" t="s">
        <v>14</v>
      </c>
      <c r="B22" s="9" t="s">
        <v>108</v>
      </c>
      <c r="C22" s="59" t="s">
        <v>10</v>
      </c>
      <c r="D22" s="70">
        <v>9.8</v>
      </c>
      <c r="E22" s="11">
        <v>10</v>
      </c>
      <c r="F22" s="70">
        <v>8.7</v>
      </c>
      <c r="G22" s="86">
        <f>100-(F22/E22*100)</f>
        <v>13.000000000000014</v>
      </c>
      <c r="H22" s="11">
        <f>F22/D22*100</f>
        <v>88.77551020408163</v>
      </c>
      <c r="I22" s="87"/>
      <c r="J22" s="87">
        <v>8</v>
      </c>
      <c r="K22" s="88">
        <v>7.5</v>
      </c>
      <c r="L22" s="88">
        <v>8</v>
      </c>
      <c r="M22" s="88">
        <v>8</v>
      </c>
      <c r="N22" s="88">
        <v>8</v>
      </c>
      <c r="O22" s="89">
        <v>8</v>
      </c>
      <c r="P22" s="89">
        <v>8</v>
      </c>
    </row>
    <row r="23" spans="1:16" ht="17.25" customHeight="1">
      <c r="A23" s="8" t="s">
        <v>15</v>
      </c>
      <c r="B23" s="9" t="s">
        <v>16</v>
      </c>
      <c r="C23" s="59" t="s">
        <v>10</v>
      </c>
      <c r="D23" s="70"/>
      <c r="E23" s="70" t="s">
        <v>130</v>
      </c>
      <c r="F23" s="70"/>
      <c r="G23" s="86"/>
      <c r="H23" s="86" t="s">
        <v>130</v>
      </c>
      <c r="I23" s="86" t="s">
        <v>130</v>
      </c>
      <c r="J23" s="86" t="s">
        <v>130</v>
      </c>
      <c r="K23" s="86"/>
      <c r="L23" s="86" t="s">
        <v>130</v>
      </c>
      <c r="M23" s="87">
        <v>0</v>
      </c>
      <c r="N23" s="87">
        <v>0</v>
      </c>
      <c r="O23" s="89">
        <v>0</v>
      </c>
      <c r="P23" s="89">
        <v>0</v>
      </c>
    </row>
    <row r="24" spans="1:16" ht="20.25" customHeight="1">
      <c r="A24" s="8" t="s">
        <v>17</v>
      </c>
      <c r="B24" s="9" t="s">
        <v>108</v>
      </c>
      <c r="C24" s="59" t="s">
        <v>10</v>
      </c>
      <c r="D24" s="70">
        <v>0</v>
      </c>
      <c r="E24" s="11">
        <v>0</v>
      </c>
      <c r="F24" s="70">
        <v>0</v>
      </c>
      <c r="G24" s="70" t="s">
        <v>130</v>
      </c>
      <c r="H24" s="11" t="s">
        <v>130</v>
      </c>
      <c r="I24" s="11"/>
      <c r="J24" s="11">
        <v>0</v>
      </c>
      <c r="K24" s="50">
        <v>0</v>
      </c>
      <c r="L24" s="50">
        <v>0</v>
      </c>
      <c r="M24" s="50">
        <v>0</v>
      </c>
      <c r="N24" s="50">
        <v>0</v>
      </c>
      <c r="O24" s="95">
        <v>0</v>
      </c>
      <c r="P24" s="95">
        <v>0</v>
      </c>
    </row>
    <row r="25" spans="1:16" ht="18.75" customHeight="1">
      <c r="A25" s="18" t="s">
        <v>18</v>
      </c>
      <c r="B25" s="19" t="s">
        <v>16</v>
      </c>
      <c r="C25" s="60" t="s">
        <v>10</v>
      </c>
      <c r="D25" s="64">
        <v>0</v>
      </c>
      <c r="E25" s="64">
        <v>0</v>
      </c>
      <c r="F25" s="64">
        <v>0</v>
      </c>
      <c r="G25" s="86" t="s">
        <v>130</v>
      </c>
      <c r="H25" s="64" t="s">
        <v>130</v>
      </c>
      <c r="I25" s="64" t="s">
        <v>130</v>
      </c>
      <c r="J25" s="64">
        <v>0</v>
      </c>
      <c r="K25" s="64">
        <v>600</v>
      </c>
      <c r="L25" s="64">
        <v>660</v>
      </c>
      <c r="M25" s="64">
        <v>660</v>
      </c>
      <c r="N25" s="64">
        <v>720</v>
      </c>
      <c r="O25" s="64">
        <v>720</v>
      </c>
      <c r="P25" s="64">
        <v>800</v>
      </c>
    </row>
    <row r="26" spans="1:16" ht="16.5" customHeight="1">
      <c r="A26" s="18" t="s">
        <v>19</v>
      </c>
      <c r="B26" s="19" t="s">
        <v>16</v>
      </c>
      <c r="C26" s="60" t="s">
        <v>10</v>
      </c>
      <c r="D26" s="64">
        <v>0</v>
      </c>
      <c r="E26" s="64">
        <v>0</v>
      </c>
      <c r="F26" s="64">
        <v>0</v>
      </c>
      <c r="G26" s="86" t="s">
        <v>130</v>
      </c>
      <c r="H26" s="64" t="s">
        <v>130</v>
      </c>
      <c r="I26" s="64" t="s">
        <v>130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</row>
    <row r="27" spans="1:16" ht="17.25" customHeight="1">
      <c r="A27" s="18" t="s">
        <v>20</v>
      </c>
      <c r="B27" s="19" t="s">
        <v>16</v>
      </c>
      <c r="C27" s="60" t="s">
        <v>10</v>
      </c>
      <c r="D27" s="64">
        <v>0</v>
      </c>
      <c r="E27" s="64" t="s">
        <v>130</v>
      </c>
      <c r="F27" s="64">
        <v>0</v>
      </c>
      <c r="G27" s="64" t="s">
        <v>130</v>
      </c>
      <c r="H27" s="64" t="s">
        <v>130</v>
      </c>
      <c r="I27" s="64" t="s">
        <v>130</v>
      </c>
      <c r="J27" s="64" t="s">
        <v>130</v>
      </c>
      <c r="K27" s="64" t="s">
        <v>130</v>
      </c>
      <c r="L27" s="64" t="s">
        <v>130</v>
      </c>
      <c r="M27" s="64" t="s">
        <v>130</v>
      </c>
      <c r="N27" s="64" t="s">
        <v>130</v>
      </c>
      <c r="O27" s="64" t="s">
        <v>130</v>
      </c>
      <c r="P27" s="64" t="s">
        <v>130</v>
      </c>
    </row>
    <row r="28" spans="1:16" ht="17.25" customHeight="1">
      <c r="A28" s="18" t="s">
        <v>21</v>
      </c>
      <c r="B28" s="19" t="s">
        <v>16</v>
      </c>
      <c r="C28" s="60" t="s">
        <v>10</v>
      </c>
      <c r="D28" s="70">
        <v>133.9</v>
      </c>
      <c r="E28" s="11">
        <v>135</v>
      </c>
      <c r="F28" s="70">
        <v>137.2</v>
      </c>
      <c r="G28" s="86">
        <f>(F28/E28*100)-100</f>
        <v>1.629629629629619</v>
      </c>
      <c r="H28" s="11">
        <f>F28/D28*100</f>
        <v>102.46452576549663</v>
      </c>
      <c r="I28" s="87"/>
      <c r="J28" s="87">
        <v>140</v>
      </c>
      <c r="K28" s="88">
        <v>140</v>
      </c>
      <c r="L28" s="88">
        <v>145</v>
      </c>
      <c r="M28" s="88">
        <v>145</v>
      </c>
      <c r="N28" s="88">
        <v>150</v>
      </c>
      <c r="O28" s="89">
        <v>150</v>
      </c>
      <c r="P28" s="89">
        <v>160</v>
      </c>
    </row>
    <row r="29" spans="1:16" ht="20.25" customHeight="1">
      <c r="A29" s="18" t="s">
        <v>132</v>
      </c>
      <c r="B29" s="19" t="s">
        <v>16</v>
      </c>
      <c r="C29" s="60" t="s">
        <v>10</v>
      </c>
      <c r="D29" s="70" t="s">
        <v>130</v>
      </c>
      <c r="E29" s="70" t="s">
        <v>130</v>
      </c>
      <c r="F29" s="70" t="s">
        <v>130</v>
      </c>
      <c r="G29" s="86" t="s">
        <v>130</v>
      </c>
      <c r="H29" s="86" t="s">
        <v>130</v>
      </c>
      <c r="I29" s="86" t="s">
        <v>130</v>
      </c>
      <c r="J29" s="86" t="s">
        <v>130</v>
      </c>
      <c r="K29" s="88">
        <v>0</v>
      </c>
      <c r="L29" s="88">
        <v>0</v>
      </c>
      <c r="M29" s="88">
        <v>0</v>
      </c>
      <c r="N29" s="88">
        <v>0</v>
      </c>
      <c r="O29" s="89">
        <v>0</v>
      </c>
      <c r="P29" s="89">
        <v>0</v>
      </c>
    </row>
    <row r="30" spans="1:16" s="7" customFormat="1" ht="15.75">
      <c r="A30" s="2" t="s">
        <v>22</v>
      </c>
      <c r="B30" s="3"/>
      <c r="C30" s="57"/>
      <c r="D30" s="14"/>
      <c r="E30" s="16"/>
      <c r="F30" s="14"/>
      <c r="G30" s="14"/>
      <c r="H30" s="15"/>
      <c r="I30" s="16"/>
      <c r="J30" s="16"/>
      <c r="K30" s="6"/>
      <c r="L30" s="6"/>
      <c r="M30" s="52"/>
      <c r="N30" s="52"/>
      <c r="O30" s="52"/>
      <c r="P30" s="52"/>
    </row>
    <row r="31" spans="1:16" ht="31.5">
      <c r="A31" s="8" t="s">
        <v>23</v>
      </c>
      <c r="B31" s="9" t="s">
        <v>88</v>
      </c>
      <c r="C31" s="59" t="s">
        <v>10</v>
      </c>
      <c r="D31" s="65">
        <v>277.65</v>
      </c>
      <c r="E31" s="12">
        <f>E34+E36</f>
        <v>275</v>
      </c>
      <c r="F31" s="65">
        <v>242.8</v>
      </c>
      <c r="G31" s="86">
        <f>(F31/E31*100)-100</f>
        <v>-11.709090909090904</v>
      </c>
      <c r="H31" s="11">
        <f>F31/D31*100</f>
        <v>87.44822618404467</v>
      </c>
      <c r="I31" s="12"/>
      <c r="J31" s="12">
        <v>270</v>
      </c>
      <c r="K31" s="12">
        <v>300</v>
      </c>
      <c r="L31" s="12">
        <v>310</v>
      </c>
      <c r="M31" s="12">
        <v>335</v>
      </c>
      <c r="N31" s="12">
        <v>360</v>
      </c>
      <c r="O31" s="12">
        <v>370</v>
      </c>
      <c r="P31" s="12">
        <v>405</v>
      </c>
    </row>
    <row r="32" spans="1:16" ht="32.25" customHeight="1">
      <c r="A32" s="8" t="s">
        <v>24</v>
      </c>
      <c r="B32" s="9" t="s">
        <v>95</v>
      </c>
      <c r="C32" s="59" t="s">
        <v>10</v>
      </c>
      <c r="D32" s="65">
        <v>103.8</v>
      </c>
      <c r="E32" s="12">
        <v>102.5</v>
      </c>
      <c r="F32" s="65">
        <v>107.7</v>
      </c>
      <c r="G32" s="64" t="s">
        <v>130</v>
      </c>
      <c r="H32" s="12" t="s">
        <v>130</v>
      </c>
      <c r="I32" s="12"/>
      <c r="J32" s="12">
        <f>J31/F31/0.01037</f>
        <v>107.23494302250025</v>
      </c>
      <c r="K32" s="13">
        <f>K31/J31/0.01031</f>
        <v>107.77023386140749</v>
      </c>
      <c r="L32" s="13">
        <f>L31/J31/0.01031</f>
        <v>111.36257499012106</v>
      </c>
      <c r="M32" s="85">
        <f>M31/K31/0.01039</f>
        <v>107.47513634905359</v>
      </c>
      <c r="N32" s="85">
        <f>N31/L31/0.01039</f>
        <v>111.7700021733056</v>
      </c>
      <c r="O32" s="85">
        <f>O31/M31/0.01039</f>
        <v>106.3019838248603</v>
      </c>
      <c r="P32" s="85">
        <f>P31/N31/0.01042</f>
        <v>107.96545105566219</v>
      </c>
    </row>
    <row r="33" spans="1:16" ht="15.75">
      <c r="A33" s="8" t="s">
        <v>25</v>
      </c>
      <c r="B33" s="9"/>
      <c r="C33" s="21"/>
      <c r="D33" s="24"/>
      <c r="E33" s="12"/>
      <c r="F33" s="24"/>
      <c r="G33" s="67"/>
      <c r="H33" s="12"/>
      <c r="I33" s="12"/>
      <c r="J33" s="12"/>
      <c r="K33" s="13"/>
      <c r="L33" s="13"/>
      <c r="M33" s="53"/>
      <c r="N33" s="53"/>
      <c r="O33" s="53"/>
      <c r="P33" s="53"/>
    </row>
    <row r="34" spans="1:16" ht="15.75">
      <c r="A34" s="8" t="s">
        <v>26</v>
      </c>
      <c r="B34" s="9" t="s">
        <v>88</v>
      </c>
      <c r="C34" s="10" t="s">
        <v>10</v>
      </c>
      <c r="D34" s="65">
        <v>76.25</v>
      </c>
      <c r="E34" s="12">
        <v>85</v>
      </c>
      <c r="F34" s="65">
        <v>73.2</v>
      </c>
      <c r="G34" s="86">
        <f>(F34/E34*100)-100</f>
        <v>-13.882352941176464</v>
      </c>
      <c r="H34" s="11">
        <f>F34/D34*100</f>
        <v>96.00000000000001</v>
      </c>
      <c r="I34" s="12"/>
      <c r="J34" s="12">
        <v>83</v>
      </c>
      <c r="K34" s="13">
        <v>95</v>
      </c>
      <c r="L34" s="13">
        <v>95</v>
      </c>
      <c r="M34" s="13">
        <v>110</v>
      </c>
      <c r="N34" s="13">
        <v>112</v>
      </c>
      <c r="O34" s="83">
        <v>130</v>
      </c>
      <c r="P34" s="83">
        <v>135</v>
      </c>
    </row>
    <row r="35" spans="1:16" ht="21.75" customHeight="1">
      <c r="A35" s="8" t="s">
        <v>27</v>
      </c>
      <c r="B35" s="9" t="s">
        <v>95</v>
      </c>
      <c r="C35" s="10" t="s">
        <v>10</v>
      </c>
      <c r="D35" s="65">
        <v>96.1</v>
      </c>
      <c r="E35" s="12">
        <v>104.5</v>
      </c>
      <c r="F35" s="65">
        <v>116.6</v>
      </c>
      <c r="G35" s="64" t="s">
        <v>130</v>
      </c>
      <c r="H35" s="12" t="s">
        <v>130</v>
      </c>
      <c r="I35" s="12"/>
      <c r="J35" s="12">
        <f>J34/F34/0.01034</f>
        <v>109.6595533288941</v>
      </c>
      <c r="K35" s="13">
        <f>(K34/J34*100)/1.025</f>
        <v>111.6661769027329</v>
      </c>
      <c r="L35" s="13">
        <f>(L34/J34*100)/1.025</f>
        <v>111.6661769027329</v>
      </c>
      <c r="M35" s="85">
        <f>(M34/K34*100)/1.038</f>
        <v>111.55055268228375</v>
      </c>
      <c r="N35" s="85">
        <f>(N34/L34*100)/1.038</f>
        <v>113.57874454923434</v>
      </c>
      <c r="O35" s="85">
        <f>(O34/M34*100)/1.038</f>
        <v>113.8553161674549</v>
      </c>
      <c r="P35" s="85">
        <f>(P34/N34*100)/1.038</f>
        <v>116.12303881090007</v>
      </c>
    </row>
    <row r="36" spans="1:16" ht="15.75">
      <c r="A36" s="8" t="s">
        <v>28</v>
      </c>
      <c r="B36" s="9" t="s">
        <v>88</v>
      </c>
      <c r="C36" s="10" t="s">
        <v>10</v>
      </c>
      <c r="D36" s="65">
        <v>201.4</v>
      </c>
      <c r="E36" s="12">
        <v>190</v>
      </c>
      <c r="F36" s="65">
        <v>169.6</v>
      </c>
      <c r="G36" s="86">
        <f>(F36/E36*100)-100</f>
        <v>-10.73684210526315</v>
      </c>
      <c r="H36" s="11">
        <f>F36/D36*100</f>
        <v>84.21052631578947</v>
      </c>
      <c r="I36" s="12"/>
      <c r="J36" s="12">
        <f aca="true" t="shared" si="0" ref="J36:P36">J31-J34</f>
        <v>187</v>
      </c>
      <c r="K36" s="12">
        <f t="shared" si="0"/>
        <v>205</v>
      </c>
      <c r="L36" s="12">
        <v>225</v>
      </c>
      <c r="M36" s="12">
        <f t="shared" si="0"/>
        <v>225</v>
      </c>
      <c r="N36" s="12">
        <f t="shared" si="0"/>
        <v>248</v>
      </c>
      <c r="O36" s="85">
        <f t="shared" si="0"/>
        <v>240</v>
      </c>
      <c r="P36" s="85">
        <f t="shared" si="0"/>
        <v>270</v>
      </c>
    </row>
    <row r="37" spans="1:16" ht="18.75" customHeight="1">
      <c r="A37" s="8" t="s">
        <v>29</v>
      </c>
      <c r="B37" s="9" t="s">
        <v>95</v>
      </c>
      <c r="C37" s="10" t="s">
        <v>10</v>
      </c>
      <c r="D37" s="65">
        <v>107.1</v>
      </c>
      <c r="E37" s="12">
        <v>101</v>
      </c>
      <c r="F37" s="65">
        <v>104.4</v>
      </c>
      <c r="G37" s="64" t="s">
        <v>130</v>
      </c>
      <c r="H37" s="12" t="s">
        <v>130</v>
      </c>
      <c r="I37" s="12"/>
      <c r="J37" s="12">
        <f>J36/F36/0.01041</f>
        <v>105.91684338353906</v>
      </c>
      <c r="K37" s="13">
        <f>(K36/J36*100)/1.039</f>
        <v>105.51074922925685</v>
      </c>
      <c r="L37" s="13">
        <f>(L36/J36*100)/1.039</f>
        <v>115.80448086137946</v>
      </c>
      <c r="M37" s="85">
        <f>(M36/K36*100)/1.041</f>
        <v>105.43333099037044</v>
      </c>
      <c r="N37" s="85">
        <f>(N36/L36*100)/1.041</f>
        <v>105.88109723556411</v>
      </c>
      <c r="O37" s="85">
        <f>(O36/M36*100)/1.042</f>
        <v>102.36724248240563</v>
      </c>
      <c r="P37" s="85">
        <f>(P36/N36*100)/1.042</f>
        <v>104.48269456999566</v>
      </c>
    </row>
    <row r="38" spans="1:16" s="7" customFormat="1" ht="19.5" customHeight="1">
      <c r="A38" s="131" t="s">
        <v>30</v>
      </c>
      <c r="B38" s="132"/>
      <c r="C38" s="133"/>
      <c r="D38" s="54"/>
      <c r="E38" s="16"/>
      <c r="F38" s="54"/>
      <c r="G38" s="54"/>
      <c r="H38" s="15"/>
      <c r="I38" s="16"/>
      <c r="J38" s="16"/>
      <c r="K38" s="6"/>
      <c r="L38" s="6"/>
      <c r="M38" s="52"/>
      <c r="N38" s="52"/>
      <c r="O38" s="52"/>
      <c r="P38" s="52"/>
    </row>
    <row r="39" spans="1:16" ht="15.75">
      <c r="A39" s="8" t="s">
        <v>31</v>
      </c>
      <c r="B39" s="9" t="s">
        <v>106</v>
      </c>
      <c r="C39" s="10" t="s">
        <v>10</v>
      </c>
      <c r="D39" s="10"/>
      <c r="E39" s="10" t="s">
        <v>130</v>
      </c>
      <c r="F39" s="10"/>
      <c r="G39" s="10" t="s">
        <v>130</v>
      </c>
      <c r="H39" s="10" t="s">
        <v>130</v>
      </c>
      <c r="I39" s="10" t="s">
        <v>130</v>
      </c>
      <c r="J39" s="10" t="s">
        <v>130</v>
      </c>
      <c r="K39" s="10" t="s">
        <v>130</v>
      </c>
      <c r="L39" s="10" t="s">
        <v>130</v>
      </c>
      <c r="M39" s="10" t="s">
        <v>130</v>
      </c>
      <c r="N39" s="10" t="s">
        <v>130</v>
      </c>
      <c r="O39" s="10" t="s">
        <v>130</v>
      </c>
      <c r="P39" s="10" t="s">
        <v>130</v>
      </c>
    </row>
    <row r="40" spans="1:16" ht="15.75">
      <c r="A40" s="8" t="s">
        <v>32</v>
      </c>
      <c r="B40" s="9" t="s">
        <v>106</v>
      </c>
      <c r="C40" s="10" t="s">
        <v>5</v>
      </c>
      <c r="D40" s="10"/>
      <c r="E40" s="10" t="s">
        <v>130</v>
      </c>
      <c r="F40" s="10"/>
      <c r="G40" s="10" t="s">
        <v>130</v>
      </c>
      <c r="H40" s="10" t="s">
        <v>130</v>
      </c>
      <c r="I40" s="10" t="s">
        <v>130</v>
      </c>
      <c r="J40" s="10" t="s">
        <v>130</v>
      </c>
      <c r="K40" s="10">
        <v>0.1</v>
      </c>
      <c r="L40" s="10">
        <v>0.1</v>
      </c>
      <c r="M40" s="10">
        <v>0.1</v>
      </c>
      <c r="N40" s="10">
        <v>0.1</v>
      </c>
      <c r="O40" s="10">
        <v>0.1</v>
      </c>
      <c r="P40" s="10">
        <v>0.1</v>
      </c>
    </row>
    <row r="41" spans="1:16" ht="15.75">
      <c r="A41" s="8" t="s">
        <v>111</v>
      </c>
      <c r="B41" s="9" t="s">
        <v>106</v>
      </c>
      <c r="C41" s="10" t="s">
        <v>5</v>
      </c>
      <c r="D41" s="10"/>
      <c r="E41" s="10" t="s">
        <v>130</v>
      </c>
      <c r="F41" s="10"/>
      <c r="G41" s="10" t="s">
        <v>130</v>
      </c>
      <c r="H41" s="10" t="s">
        <v>130</v>
      </c>
      <c r="I41" s="10" t="s">
        <v>130</v>
      </c>
      <c r="J41" s="10" t="s">
        <v>130</v>
      </c>
      <c r="K41" s="10" t="s">
        <v>130</v>
      </c>
      <c r="L41" s="10" t="s">
        <v>130</v>
      </c>
      <c r="M41" s="10" t="s">
        <v>130</v>
      </c>
      <c r="N41" s="10" t="s">
        <v>130</v>
      </c>
      <c r="O41" s="10" t="s">
        <v>130</v>
      </c>
      <c r="P41" s="10" t="s">
        <v>130</v>
      </c>
    </row>
    <row r="42" spans="1:16" ht="17.25" customHeight="1">
      <c r="A42" s="8" t="s">
        <v>33</v>
      </c>
      <c r="B42" s="9" t="s">
        <v>134</v>
      </c>
      <c r="C42" s="10" t="s">
        <v>5</v>
      </c>
      <c r="D42" s="10">
        <v>0</v>
      </c>
      <c r="E42" s="10">
        <v>0</v>
      </c>
      <c r="F42" s="10">
        <v>0</v>
      </c>
      <c r="G42" s="70" t="s">
        <v>130</v>
      </c>
      <c r="H42" s="11" t="s">
        <v>130</v>
      </c>
      <c r="I42" s="10" t="s">
        <v>130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91">
        <v>0</v>
      </c>
      <c r="P42" s="91">
        <v>0</v>
      </c>
    </row>
    <row r="43" spans="1:16" ht="15.75">
      <c r="A43" s="8" t="s">
        <v>34</v>
      </c>
      <c r="B43" s="9" t="s">
        <v>16</v>
      </c>
      <c r="C43" s="10" t="s">
        <v>5</v>
      </c>
      <c r="D43" s="10">
        <v>0.4</v>
      </c>
      <c r="E43" s="11">
        <v>0.5</v>
      </c>
      <c r="F43" s="10">
        <v>0.4</v>
      </c>
      <c r="G43" s="70">
        <f>(F43/E43*100)-100</f>
        <v>-20</v>
      </c>
      <c r="H43" s="11">
        <f aca="true" t="shared" si="1" ref="H43:H48">F43/D43*100</f>
        <v>100</v>
      </c>
      <c r="I43" s="12"/>
      <c r="J43" s="11">
        <v>0.4</v>
      </c>
      <c r="K43" s="50">
        <v>0.5</v>
      </c>
      <c r="L43" s="50">
        <v>0.55</v>
      </c>
      <c r="M43" s="69">
        <v>0.5</v>
      </c>
      <c r="N43" s="69">
        <v>0.6</v>
      </c>
      <c r="O43" s="82">
        <v>0.55</v>
      </c>
      <c r="P43" s="82">
        <v>0.65</v>
      </c>
    </row>
    <row r="44" spans="1:16" ht="15.75">
      <c r="A44" s="8" t="s">
        <v>35</v>
      </c>
      <c r="B44" s="9" t="s">
        <v>16</v>
      </c>
      <c r="C44" s="10" t="s">
        <v>5</v>
      </c>
      <c r="D44" s="10">
        <v>0</v>
      </c>
      <c r="E44" s="11">
        <v>0</v>
      </c>
      <c r="F44" s="10">
        <v>0</v>
      </c>
      <c r="G44" s="10">
        <v>0</v>
      </c>
      <c r="H44" s="11">
        <v>0</v>
      </c>
      <c r="I44" s="12"/>
      <c r="J44" s="11">
        <v>0</v>
      </c>
      <c r="K44" s="80">
        <v>0</v>
      </c>
      <c r="L44" s="80">
        <v>0</v>
      </c>
      <c r="M44" s="81">
        <v>0</v>
      </c>
      <c r="N44" s="81">
        <v>0</v>
      </c>
      <c r="O44" s="92">
        <v>0</v>
      </c>
      <c r="P44" s="92">
        <v>0</v>
      </c>
    </row>
    <row r="45" spans="1:16" ht="15.75">
      <c r="A45" s="8" t="s">
        <v>36</v>
      </c>
      <c r="B45" s="9" t="s">
        <v>16</v>
      </c>
      <c r="C45" s="10" t="s">
        <v>5</v>
      </c>
      <c r="D45" s="10">
        <v>63.3</v>
      </c>
      <c r="E45" s="12">
        <v>85</v>
      </c>
      <c r="F45" s="10">
        <v>63.3</v>
      </c>
      <c r="G45" s="70">
        <f>100-(F45/E45*100)</f>
        <v>25.529411764705884</v>
      </c>
      <c r="H45" s="11">
        <v>50</v>
      </c>
      <c r="I45" s="12"/>
      <c r="J45" s="12">
        <v>55</v>
      </c>
      <c r="K45" s="13">
        <v>60</v>
      </c>
      <c r="L45" s="13">
        <v>65</v>
      </c>
      <c r="M45" s="13">
        <v>65</v>
      </c>
      <c r="N45" s="13">
        <v>70</v>
      </c>
      <c r="O45" s="92">
        <v>70</v>
      </c>
      <c r="P45" s="92">
        <v>75</v>
      </c>
    </row>
    <row r="46" spans="1:16" ht="17.25" customHeight="1">
      <c r="A46" s="8" t="s">
        <v>37</v>
      </c>
      <c r="B46" s="9" t="s">
        <v>107</v>
      </c>
      <c r="C46" s="10" t="s">
        <v>10</v>
      </c>
      <c r="D46" s="10">
        <v>1047.3</v>
      </c>
      <c r="E46" s="12">
        <v>450</v>
      </c>
      <c r="F46" s="10">
        <v>1017.1</v>
      </c>
      <c r="G46" s="70">
        <f>(F46/E46*100)-100</f>
        <v>126.02222222222221</v>
      </c>
      <c r="H46" s="11">
        <f t="shared" si="1"/>
        <v>97.11639453833668</v>
      </c>
      <c r="I46" s="12"/>
      <c r="J46" s="12">
        <v>1110</v>
      </c>
      <c r="K46" s="13">
        <v>1220</v>
      </c>
      <c r="L46" s="13">
        <v>1250</v>
      </c>
      <c r="M46" s="13">
        <v>1250</v>
      </c>
      <c r="N46" s="13">
        <v>1300</v>
      </c>
      <c r="O46" s="92">
        <v>1350</v>
      </c>
      <c r="P46" s="92">
        <v>1350</v>
      </c>
    </row>
    <row r="47" spans="1:16" ht="15.75" customHeight="1">
      <c r="A47" s="8" t="s">
        <v>38</v>
      </c>
      <c r="B47" s="9" t="s">
        <v>16</v>
      </c>
      <c r="C47" s="10" t="s">
        <v>10</v>
      </c>
      <c r="D47" s="65">
        <v>332.7</v>
      </c>
      <c r="E47" s="12">
        <v>350</v>
      </c>
      <c r="F47" s="65">
        <v>375.2</v>
      </c>
      <c r="G47" s="70">
        <f>100-(F47/E47*100)</f>
        <v>-7.200000000000003</v>
      </c>
      <c r="H47" s="11">
        <f t="shared" si="1"/>
        <v>112.77427111511872</v>
      </c>
      <c r="I47" s="12"/>
      <c r="J47" s="12">
        <v>420</v>
      </c>
      <c r="K47" s="13">
        <v>425</v>
      </c>
      <c r="L47" s="13">
        <v>435</v>
      </c>
      <c r="M47" s="13">
        <v>440</v>
      </c>
      <c r="N47" s="13">
        <v>440</v>
      </c>
      <c r="O47" s="92">
        <v>450</v>
      </c>
      <c r="P47" s="92">
        <v>455</v>
      </c>
    </row>
    <row r="48" spans="1:16" ht="14.25" customHeight="1">
      <c r="A48" s="8" t="s">
        <v>39</v>
      </c>
      <c r="B48" s="9" t="s">
        <v>16</v>
      </c>
      <c r="C48" s="10" t="s">
        <v>10</v>
      </c>
      <c r="D48" s="10">
        <v>3811.7</v>
      </c>
      <c r="E48" s="12">
        <v>3500</v>
      </c>
      <c r="F48" s="10">
        <v>4189.6</v>
      </c>
      <c r="G48" s="70">
        <f>100-(F48/E48*100)</f>
        <v>-19.702857142857155</v>
      </c>
      <c r="H48" s="11">
        <f t="shared" si="1"/>
        <v>109.91421150667682</v>
      </c>
      <c r="I48" s="12"/>
      <c r="J48" s="12">
        <v>4500</v>
      </c>
      <c r="K48" s="13">
        <v>4500</v>
      </c>
      <c r="L48" s="13">
        <v>4550</v>
      </c>
      <c r="M48" s="13">
        <v>4550</v>
      </c>
      <c r="N48" s="13">
        <v>4600</v>
      </c>
      <c r="O48" s="82">
        <v>4600</v>
      </c>
      <c r="P48" s="82">
        <v>4650</v>
      </c>
    </row>
    <row r="49" spans="1:16" s="7" customFormat="1" ht="19.5" customHeight="1">
      <c r="A49" s="131" t="s">
        <v>40</v>
      </c>
      <c r="B49" s="132"/>
      <c r="C49" s="133"/>
      <c r="D49" s="54"/>
      <c r="E49" s="16"/>
      <c r="F49" s="54"/>
      <c r="G49" s="54"/>
      <c r="H49" s="15"/>
      <c r="I49" s="16"/>
      <c r="J49" s="16"/>
      <c r="K49" s="6"/>
      <c r="L49" s="6"/>
      <c r="M49" s="52"/>
      <c r="N49" s="52"/>
      <c r="O49" s="90"/>
      <c r="P49" s="90"/>
    </row>
    <row r="50" spans="1:16" s="31" customFormat="1" ht="16.5" customHeight="1">
      <c r="A50" s="44" t="s">
        <v>41</v>
      </c>
      <c r="B50" s="45" t="s">
        <v>42</v>
      </c>
      <c r="C50" s="46" t="s">
        <v>10</v>
      </c>
      <c r="D50" s="46">
        <v>2121</v>
      </c>
      <c r="E50" s="22">
        <v>2100</v>
      </c>
      <c r="F50" s="46">
        <v>2603</v>
      </c>
      <c r="G50" s="70">
        <f>100-(F50/E50*100)</f>
        <v>-23.95238095238095</v>
      </c>
      <c r="H50" s="12">
        <f>F50/D50*100</f>
        <v>122.72512965582271</v>
      </c>
      <c r="I50" s="22"/>
      <c r="J50" s="22">
        <v>2700</v>
      </c>
      <c r="K50" s="47">
        <v>2700</v>
      </c>
      <c r="L50" s="47">
        <v>2750</v>
      </c>
      <c r="M50" s="68">
        <v>2750</v>
      </c>
      <c r="N50" s="93">
        <v>2800</v>
      </c>
      <c r="O50" s="93">
        <v>2800</v>
      </c>
      <c r="P50" s="93">
        <v>2850</v>
      </c>
    </row>
    <row r="51" spans="1:16" s="31" customFormat="1" ht="17.25" customHeight="1">
      <c r="A51" s="44" t="s">
        <v>43</v>
      </c>
      <c r="B51" s="45" t="s">
        <v>42</v>
      </c>
      <c r="C51" s="46" t="s">
        <v>10</v>
      </c>
      <c r="D51" s="46">
        <v>1039</v>
      </c>
      <c r="E51" s="22">
        <v>1000</v>
      </c>
      <c r="F51" s="46">
        <v>1300</v>
      </c>
      <c r="G51" s="70">
        <f>100-(F51/E51*100)</f>
        <v>-30</v>
      </c>
      <c r="H51" s="12">
        <f aca="true" t="shared" si="2" ref="H51:H58">F51/D51*100</f>
        <v>125.12030798845043</v>
      </c>
      <c r="I51" s="22"/>
      <c r="J51" s="22">
        <v>1400</v>
      </c>
      <c r="K51" s="47">
        <v>1400</v>
      </c>
      <c r="L51" s="47">
        <v>1420</v>
      </c>
      <c r="M51" s="68">
        <v>1420</v>
      </c>
      <c r="N51" s="93">
        <v>1450</v>
      </c>
      <c r="O51" s="93">
        <v>1450</v>
      </c>
      <c r="P51" s="93">
        <v>1470</v>
      </c>
    </row>
    <row r="52" spans="1:16" s="31" customFormat="1" ht="17.25" customHeight="1">
      <c r="A52" s="44" t="s">
        <v>44</v>
      </c>
      <c r="B52" s="45" t="s">
        <v>42</v>
      </c>
      <c r="C52" s="46" t="s">
        <v>10</v>
      </c>
      <c r="D52" s="46">
        <v>465</v>
      </c>
      <c r="E52" s="22">
        <v>500</v>
      </c>
      <c r="F52" s="46">
        <v>518</v>
      </c>
      <c r="G52" s="70">
        <f>100-(F52/E52*100)</f>
        <v>-3.6000000000000085</v>
      </c>
      <c r="H52" s="12">
        <f t="shared" si="2"/>
        <v>111.3978494623656</v>
      </c>
      <c r="I52" s="22"/>
      <c r="J52" s="22">
        <v>6120</v>
      </c>
      <c r="K52" s="47">
        <v>620</v>
      </c>
      <c r="L52" s="47">
        <v>635</v>
      </c>
      <c r="M52" s="68">
        <v>635</v>
      </c>
      <c r="N52" s="93">
        <v>650</v>
      </c>
      <c r="O52" s="93">
        <v>650</v>
      </c>
      <c r="P52" s="93">
        <v>670</v>
      </c>
    </row>
    <row r="53" spans="1:16" s="31" customFormat="1" ht="17.25" customHeight="1">
      <c r="A53" s="44" t="s">
        <v>45</v>
      </c>
      <c r="B53" s="45" t="s">
        <v>42</v>
      </c>
      <c r="C53" s="46" t="s">
        <v>10</v>
      </c>
      <c r="D53" s="46">
        <v>248</v>
      </c>
      <c r="E53" s="22">
        <v>300</v>
      </c>
      <c r="F53" s="46">
        <v>302</v>
      </c>
      <c r="G53" s="70">
        <f>100-(F53/E53*100)</f>
        <v>-0.6666666666666572</v>
      </c>
      <c r="H53" s="12">
        <f t="shared" si="2"/>
        <v>121.7741935483871</v>
      </c>
      <c r="I53" s="22"/>
      <c r="J53" s="22">
        <v>340</v>
      </c>
      <c r="K53" s="47">
        <v>340</v>
      </c>
      <c r="L53" s="47">
        <v>345</v>
      </c>
      <c r="M53" s="68">
        <v>345</v>
      </c>
      <c r="N53" s="93">
        <v>350</v>
      </c>
      <c r="O53" s="93">
        <v>350</v>
      </c>
      <c r="P53" s="93">
        <v>360</v>
      </c>
    </row>
    <row r="54" spans="1:16" s="31" customFormat="1" ht="17.25" customHeight="1">
      <c r="A54" s="44" t="s">
        <v>46</v>
      </c>
      <c r="B54" s="45" t="s">
        <v>42</v>
      </c>
      <c r="C54" s="46" t="s">
        <v>10</v>
      </c>
      <c r="D54" s="46">
        <v>154</v>
      </c>
      <c r="E54" s="22">
        <v>250</v>
      </c>
      <c r="F54" s="46">
        <v>154</v>
      </c>
      <c r="G54" s="70">
        <f>(F54/E54*100)-100</f>
        <v>-38.4</v>
      </c>
      <c r="H54" s="12">
        <f t="shared" si="2"/>
        <v>100</v>
      </c>
      <c r="I54" s="22"/>
      <c r="J54" s="22">
        <v>165</v>
      </c>
      <c r="K54" s="47">
        <v>165</v>
      </c>
      <c r="L54" s="47">
        <v>165</v>
      </c>
      <c r="M54" s="68">
        <v>165</v>
      </c>
      <c r="N54" s="93">
        <v>170</v>
      </c>
      <c r="O54" s="93">
        <v>170</v>
      </c>
      <c r="P54" s="93">
        <v>175</v>
      </c>
    </row>
    <row r="55" spans="1:16" s="31" customFormat="1" ht="17.25" customHeight="1">
      <c r="A55" s="44" t="s">
        <v>47</v>
      </c>
      <c r="B55" s="45" t="s">
        <v>42</v>
      </c>
      <c r="C55" s="46" t="s">
        <v>10</v>
      </c>
      <c r="D55" s="46">
        <v>365</v>
      </c>
      <c r="E55" s="22">
        <v>350</v>
      </c>
      <c r="F55" s="46">
        <v>530</v>
      </c>
      <c r="G55" s="70">
        <f>100-(F55/E55*100)</f>
        <v>-51.428571428571416</v>
      </c>
      <c r="H55" s="12">
        <f t="shared" si="2"/>
        <v>145.2054794520548</v>
      </c>
      <c r="I55" s="22"/>
      <c r="J55" s="22">
        <v>580</v>
      </c>
      <c r="K55" s="47">
        <v>580</v>
      </c>
      <c r="L55" s="47">
        <v>590</v>
      </c>
      <c r="M55" s="68">
        <v>590</v>
      </c>
      <c r="N55" s="93">
        <v>600</v>
      </c>
      <c r="O55" s="93">
        <v>600</v>
      </c>
      <c r="P55" s="93">
        <v>610</v>
      </c>
    </row>
    <row r="56" spans="1:16" s="31" customFormat="1" ht="17.25" customHeight="1">
      <c r="A56" s="44" t="s">
        <v>48</v>
      </c>
      <c r="B56" s="45" t="s">
        <v>42</v>
      </c>
      <c r="C56" s="46" t="s">
        <v>10</v>
      </c>
      <c r="D56" s="46">
        <v>10</v>
      </c>
      <c r="E56" s="22">
        <v>10</v>
      </c>
      <c r="F56" s="46">
        <v>10</v>
      </c>
      <c r="G56" s="64">
        <v>0</v>
      </c>
      <c r="H56" s="12">
        <v>0</v>
      </c>
      <c r="I56" s="22"/>
      <c r="J56" s="22">
        <v>10</v>
      </c>
      <c r="K56" s="47">
        <v>10</v>
      </c>
      <c r="L56" s="47">
        <v>10</v>
      </c>
      <c r="M56" s="68">
        <v>10</v>
      </c>
      <c r="N56" s="93">
        <v>10</v>
      </c>
      <c r="O56" s="93">
        <v>10</v>
      </c>
      <c r="P56" s="93">
        <v>10</v>
      </c>
    </row>
    <row r="57" spans="1:16" s="31" customFormat="1" ht="17.25" customHeight="1">
      <c r="A57" s="44" t="s">
        <v>49</v>
      </c>
      <c r="B57" s="45" t="s">
        <v>42</v>
      </c>
      <c r="C57" s="46" t="s">
        <v>10</v>
      </c>
      <c r="D57" s="46">
        <v>3400</v>
      </c>
      <c r="E57" s="22">
        <v>3500</v>
      </c>
      <c r="F57" s="46">
        <v>5217</v>
      </c>
      <c r="G57" s="70">
        <f>(F57/E57*100)-100</f>
        <v>49.05714285714288</v>
      </c>
      <c r="H57" s="12">
        <f t="shared" si="2"/>
        <v>153.44117647058823</v>
      </c>
      <c r="I57" s="22"/>
      <c r="J57" s="22">
        <v>5500</v>
      </c>
      <c r="K57" s="47">
        <v>5500</v>
      </c>
      <c r="L57" s="47">
        <v>5550</v>
      </c>
      <c r="M57" s="68">
        <v>5550</v>
      </c>
      <c r="N57" s="93">
        <v>5570</v>
      </c>
      <c r="O57" s="93">
        <v>5600</v>
      </c>
      <c r="P57" s="93">
        <v>5650</v>
      </c>
    </row>
    <row r="58" spans="1:16" s="31" customFormat="1" ht="17.25" customHeight="1">
      <c r="A58" s="44" t="s">
        <v>50</v>
      </c>
      <c r="B58" s="45" t="s">
        <v>51</v>
      </c>
      <c r="C58" s="46" t="s">
        <v>10</v>
      </c>
      <c r="D58" s="46">
        <v>1964</v>
      </c>
      <c r="E58" s="22">
        <v>2000</v>
      </c>
      <c r="F58" s="46">
        <v>1844</v>
      </c>
      <c r="G58" s="70">
        <f>100-(F58/E58*100)</f>
        <v>7.799999999999997</v>
      </c>
      <c r="H58" s="12">
        <f t="shared" si="2"/>
        <v>93.89002036659878</v>
      </c>
      <c r="I58" s="22"/>
      <c r="J58" s="22">
        <v>1800</v>
      </c>
      <c r="K58" s="47">
        <v>1800</v>
      </c>
      <c r="L58" s="47">
        <v>1830</v>
      </c>
      <c r="M58" s="68">
        <v>1850</v>
      </c>
      <c r="N58" s="68">
        <v>1870</v>
      </c>
      <c r="O58" s="68">
        <v>1870</v>
      </c>
      <c r="P58" s="68">
        <v>1900</v>
      </c>
    </row>
    <row r="59" spans="1:16" s="7" customFormat="1" ht="15.75">
      <c r="A59" s="2" t="s">
        <v>129</v>
      </c>
      <c r="B59" s="3"/>
      <c r="C59" s="14"/>
      <c r="D59" s="14"/>
      <c r="E59" s="16"/>
      <c r="F59" s="14"/>
      <c r="G59" s="14"/>
      <c r="H59" s="15"/>
      <c r="I59" s="16"/>
      <c r="J59" s="16"/>
      <c r="K59" s="6"/>
      <c r="L59" s="6"/>
      <c r="M59" s="52"/>
      <c r="N59" s="52"/>
      <c r="O59" s="52"/>
      <c r="P59" s="52"/>
    </row>
    <row r="60" spans="1:16" ht="18" customHeight="1">
      <c r="A60" s="8" t="s">
        <v>52</v>
      </c>
      <c r="B60" s="9" t="s">
        <v>88</v>
      </c>
      <c r="C60" s="10" t="s">
        <v>10</v>
      </c>
      <c r="D60" s="10"/>
      <c r="E60" s="12">
        <v>0</v>
      </c>
      <c r="F60" s="10"/>
      <c r="G60" s="64">
        <v>0</v>
      </c>
      <c r="H60" s="12">
        <v>0</v>
      </c>
      <c r="I60" s="12"/>
      <c r="J60" s="12">
        <v>0</v>
      </c>
      <c r="K60" s="13">
        <v>0</v>
      </c>
      <c r="L60" s="13">
        <v>0</v>
      </c>
      <c r="M60" s="13">
        <v>0</v>
      </c>
      <c r="N60" s="13">
        <v>0</v>
      </c>
      <c r="O60" s="83">
        <v>0</v>
      </c>
      <c r="P60" s="83">
        <v>0</v>
      </c>
    </row>
    <row r="61" spans="1:16" ht="33" customHeight="1">
      <c r="A61" s="8" t="s">
        <v>53</v>
      </c>
      <c r="B61" s="9" t="s">
        <v>95</v>
      </c>
      <c r="C61" s="10" t="s">
        <v>10</v>
      </c>
      <c r="D61" s="24"/>
      <c r="E61" s="24">
        <v>0</v>
      </c>
      <c r="F61" s="24"/>
      <c r="G61" s="12">
        <v>0</v>
      </c>
      <c r="H61" s="12" t="s">
        <v>130</v>
      </c>
      <c r="I61" s="12"/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85">
        <v>0</v>
      </c>
      <c r="P61" s="85">
        <v>0</v>
      </c>
    </row>
    <row r="62" spans="1:16" s="7" customFormat="1" ht="15.75" customHeight="1">
      <c r="A62" s="116" t="s">
        <v>119</v>
      </c>
      <c r="B62" s="117"/>
      <c r="C62" s="118"/>
      <c r="D62" s="61"/>
      <c r="E62" s="16"/>
      <c r="F62" s="61"/>
      <c r="G62" s="100"/>
      <c r="H62" s="100"/>
      <c r="I62" s="16"/>
      <c r="J62" s="16"/>
      <c r="K62" s="6"/>
      <c r="L62" s="6"/>
      <c r="M62" s="52"/>
      <c r="N62" s="52"/>
      <c r="O62" s="52"/>
      <c r="P62" s="52"/>
    </row>
    <row r="63" spans="1:16" s="23" customFormat="1" ht="49.5" customHeight="1">
      <c r="A63" s="73" t="s">
        <v>112</v>
      </c>
      <c r="B63" s="72" t="s">
        <v>54</v>
      </c>
      <c r="C63" s="74" t="s">
        <v>10</v>
      </c>
      <c r="D63" s="106">
        <v>170</v>
      </c>
      <c r="E63" s="22">
        <v>210</v>
      </c>
      <c r="F63" s="106">
        <v>193</v>
      </c>
      <c r="G63" s="70">
        <f>100-(F63/E63*100)</f>
        <v>8.095238095238102</v>
      </c>
      <c r="H63" s="12">
        <f>F63/D63*100</f>
        <v>113.52941176470588</v>
      </c>
      <c r="I63" s="22"/>
      <c r="J63" s="22">
        <v>200</v>
      </c>
      <c r="K63" s="47">
        <v>200</v>
      </c>
      <c r="L63" s="47">
        <v>205</v>
      </c>
      <c r="M63" s="47">
        <v>205</v>
      </c>
      <c r="N63" s="47">
        <v>207</v>
      </c>
      <c r="O63" s="83">
        <v>207</v>
      </c>
      <c r="P63" s="83">
        <v>210</v>
      </c>
    </row>
    <row r="64" spans="1:16" s="23" customFormat="1" ht="47.25" customHeight="1">
      <c r="A64" s="18" t="s">
        <v>126</v>
      </c>
      <c r="B64" s="42" t="s">
        <v>55</v>
      </c>
      <c r="C64" s="75" t="s">
        <v>10</v>
      </c>
      <c r="D64" s="20">
        <v>151</v>
      </c>
      <c r="E64" s="22">
        <v>160</v>
      </c>
      <c r="F64" s="20">
        <v>118</v>
      </c>
      <c r="G64" s="70">
        <f>100-(F64/E64*100)</f>
        <v>26.25</v>
      </c>
      <c r="H64" s="12">
        <f>F64/D64*100</f>
        <v>78.1456953642384</v>
      </c>
      <c r="I64" s="11"/>
      <c r="J64" s="22">
        <v>150</v>
      </c>
      <c r="K64" s="47">
        <v>150</v>
      </c>
      <c r="L64" s="47">
        <v>155</v>
      </c>
      <c r="M64" s="47">
        <v>155</v>
      </c>
      <c r="N64" s="47">
        <v>160</v>
      </c>
      <c r="O64" s="83">
        <v>160</v>
      </c>
      <c r="P64" s="83">
        <v>165</v>
      </c>
    </row>
    <row r="65" spans="1:16" s="23" customFormat="1" ht="15.75" customHeight="1">
      <c r="A65" s="18" t="s">
        <v>127</v>
      </c>
      <c r="B65" s="42" t="s">
        <v>88</v>
      </c>
      <c r="C65" s="75" t="s">
        <v>10</v>
      </c>
      <c r="D65" s="20">
        <v>235.2</v>
      </c>
      <c r="E65" s="12">
        <v>220</v>
      </c>
      <c r="F65" s="20">
        <v>225.4</v>
      </c>
      <c r="G65" s="64">
        <f>100-(F65/E65*100)</f>
        <v>-2.4545454545454675</v>
      </c>
      <c r="H65" s="12">
        <f>F65/D65*100</f>
        <v>95.83333333333334</v>
      </c>
      <c r="I65" s="12"/>
      <c r="J65" s="12">
        <v>210</v>
      </c>
      <c r="K65" s="13">
        <v>230</v>
      </c>
      <c r="L65" s="13">
        <v>250</v>
      </c>
      <c r="M65" s="13">
        <v>250</v>
      </c>
      <c r="N65" s="13">
        <v>270</v>
      </c>
      <c r="O65" s="85">
        <v>270</v>
      </c>
      <c r="P65" s="85">
        <v>300</v>
      </c>
    </row>
    <row r="66" spans="1:16" s="23" customFormat="1" ht="18" customHeight="1">
      <c r="A66" s="44" t="s">
        <v>113</v>
      </c>
      <c r="B66" s="76" t="s">
        <v>55</v>
      </c>
      <c r="C66" s="77" t="s">
        <v>10</v>
      </c>
      <c r="D66" s="46">
        <v>141</v>
      </c>
      <c r="E66" s="22">
        <v>150</v>
      </c>
      <c r="F66" s="46">
        <v>158</v>
      </c>
      <c r="G66" s="70">
        <f>100-(F66/E66*100)</f>
        <v>-5.333333333333329</v>
      </c>
      <c r="H66" s="12">
        <f>F66/D66*100</f>
        <v>112.05673758865248</v>
      </c>
      <c r="I66" s="22"/>
      <c r="J66" s="22">
        <v>163</v>
      </c>
      <c r="K66" s="47">
        <v>163</v>
      </c>
      <c r="L66" s="47">
        <v>165</v>
      </c>
      <c r="M66" s="47">
        <v>165</v>
      </c>
      <c r="N66" s="47">
        <v>167</v>
      </c>
      <c r="O66" s="83">
        <v>167</v>
      </c>
      <c r="P66" s="83">
        <v>170</v>
      </c>
    </row>
    <row r="67" spans="1:16" s="7" customFormat="1" ht="15.75">
      <c r="A67" s="2" t="s">
        <v>56</v>
      </c>
      <c r="B67" s="3"/>
      <c r="C67" s="14"/>
      <c r="D67" s="14"/>
      <c r="E67" s="16"/>
      <c r="F67" s="14"/>
      <c r="G67" s="14"/>
      <c r="H67" s="15"/>
      <c r="I67" s="16"/>
      <c r="J67" s="16"/>
      <c r="K67" s="6"/>
      <c r="L67" s="6"/>
      <c r="M67" s="52"/>
      <c r="N67" s="52"/>
      <c r="O67" s="52"/>
      <c r="P67" s="52"/>
    </row>
    <row r="68" spans="1:16" ht="33" customHeight="1">
      <c r="A68" s="8" t="s">
        <v>57</v>
      </c>
      <c r="B68" s="9" t="s">
        <v>88</v>
      </c>
      <c r="C68" s="10" t="s">
        <v>10</v>
      </c>
      <c r="D68" s="10">
        <v>66.6</v>
      </c>
      <c r="E68" s="12">
        <v>70</v>
      </c>
      <c r="F68" s="10">
        <v>64.3</v>
      </c>
      <c r="G68" s="64">
        <f>100-(F68/E68*100)</f>
        <v>8.142857142857153</v>
      </c>
      <c r="H68" s="12">
        <f>F68/D68*100</f>
        <v>96.54654654654655</v>
      </c>
      <c r="I68" s="12"/>
      <c r="J68" s="12">
        <v>50</v>
      </c>
      <c r="K68" s="12">
        <v>50</v>
      </c>
      <c r="L68" s="12">
        <v>60</v>
      </c>
      <c r="M68" s="12">
        <v>105</v>
      </c>
      <c r="N68" s="12">
        <v>115</v>
      </c>
      <c r="O68" s="83">
        <v>135</v>
      </c>
      <c r="P68" s="83">
        <v>150</v>
      </c>
    </row>
    <row r="69" spans="1:16" ht="48.75" customHeight="1">
      <c r="A69" s="8" t="s">
        <v>58</v>
      </c>
      <c r="B69" s="9" t="s">
        <v>95</v>
      </c>
      <c r="C69" s="10" t="s">
        <v>10</v>
      </c>
      <c r="D69" s="65">
        <v>19.8</v>
      </c>
      <c r="E69" s="24">
        <v>100</v>
      </c>
      <c r="F69" s="65">
        <v>88.5</v>
      </c>
      <c r="G69" s="64" t="s">
        <v>130</v>
      </c>
      <c r="H69" s="78" t="s">
        <v>130</v>
      </c>
      <c r="I69" s="12"/>
      <c r="J69" s="24">
        <f>(J68/F68*100)/1.036</f>
        <v>75.0583954316458</v>
      </c>
      <c r="K69" s="24">
        <f>(K68/J68*100)/1.037</f>
        <v>96.43201542912247</v>
      </c>
      <c r="L69" s="24">
        <f>(L68/J68*100)/1.037</f>
        <v>115.71841851494698</v>
      </c>
      <c r="M69" s="24">
        <f>(M68/K68*100)/1.037</f>
        <v>202.5072324011572</v>
      </c>
      <c r="N69" s="24">
        <f>(N68/L68*100)/1.037</f>
        <v>184.82802957248475</v>
      </c>
      <c r="O69" s="24">
        <f>(O68/M68*100)/1.038</f>
        <v>123.86457473162676</v>
      </c>
      <c r="P69" s="24">
        <f>(P68/N68*100)/1.038</f>
        <v>125.65971349585323</v>
      </c>
    </row>
    <row r="70" spans="1:16" s="62" customFormat="1" ht="33" customHeight="1">
      <c r="A70" s="8" t="s">
        <v>59</v>
      </c>
      <c r="B70" s="9" t="s">
        <v>69</v>
      </c>
      <c r="C70" s="63" t="s">
        <v>10</v>
      </c>
      <c r="D70" s="107">
        <v>25</v>
      </c>
      <c r="E70" s="12">
        <v>30</v>
      </c>
      <c r="F70" s="107">
        <v>38</v>
      </c>
      <c r="G70" s="64">
        <f>100-(F70/E70*100)</f>
        <v>-26.666666666666657</v>
      </c>
      <c r="H70" s="12" t="s">
        <v>130</v>
      </c>
      <c r="I70" s="12"/>
      <c r="J70" s="12">
        <v>20</v>
      </c>
      <c r="K70" s="17">
        <v>45</v>
      </c>
      <c r="L70" s="17">
        <v>50</v>
      </c>
      <c r="M70" s="17">
        <v>55</v>
      </c>
      <c r="N70" s="17">
        <v>65</v>
      </c>
      <c r="O70" s="94">
        <v>75</v>
      </c>
      <c r="P70" s="94">
        <v>90</v>
      </c>
    </row>
    <row r="71" spans="1:16" s="62" customFormat="1" ht="46.5" customHeight="1">
      <c r="A71" s="8" t="s">
        <v>60</v>
      </c>
      <c r="B71" s="9" t="s">
        <v>95</v>
      </c>
      <c r="C71" s="63" t="s">
        <v>10</v>
      </c>
      <c r="D71" s="63">
        <v>11.1</v>
      </c>
      <c r="E71" s="24">
        <v>100</v>
      </c>
      <c r="F71" s="63">
        <v>141.3</v>
      </c>
      <c r="G71" s="63" t="s">
        <v>130</v>
      </c>
      <c r="H71" s="12" t="s">
        <v>130</v>
      </c>
      <c r="I71" s="12"/>
      <c r="J71" s="24">
        <f>(J70/F70*100)/1.041</f>
        <v>50.558673340411545</v>
      </c>
      <c r="K71" s="24">
        <f>(K70/J70*100)/1.041</f>
        <v>216.13832853025937</v>
      </c>
      <c r="L71" s="24">
        <f>(L70/J70*100)/1.041</f>
        <v>240.15369836695487</v>
      </c>
      <c r="M71" s="24">
        <f>(M70/K70*100)/1.051</f>
        <v>116.29136272333228</v>
      </c>
      <c r="N71" s="24">
        <f>(N70/L70*100)/1.051</f>
        <v>123.69172216936252</v>
      </c>
      <c r="O71" s="24">
        <f>(O70/M70*100)/1.043</f>
        <v>130.7417414799965</v>
      </c>
      <c r="P71" s="24">
        <f>(P70/N70*100)/1.043</f>
        <v>132.75315288738108</v>
      </c>
    </row>
    <row r="72" spans="1:16" s="62" customFormat="1" ht="31.5" customHeight="1">
      <c r="A72" s="8" t="s">
        <v>61</v>
      </c>
      <c r="B72" s="9" t="s">
        <v>114</v>
      </c>
      <c r="C72" s="63" t="s">
        <v>10</v>
      </c>
      <c r="D72" s="63">
        <v>5.295</v>
      </c>
      <c r="E72" s="24">
        <v>4.2</v>
      </c>
      <c r="F72" s="63">
        <v>4.215</v>
      </c>
      <c r="G72" s="64">
        <f>100-(F72/E72*100)</f>
        <v>-0.3571428571428612</v>
      </c>
      <c r="H72" s="12">
        <f>F72/D72*100</f>
        <v>79.60339943342775</v>
      </c>
      <c r="I72" s="17"/>
      <c r="J72" s="24">
        <v>3.5</v>
      </c>
      <c r="K72" s="79">
        <v>3.5</v>
      </c>
      <c r="L72" s="24">
        <v>3.7</v>
      </c>
      <c r="M72" s="24">
        <v>3.7</v>
      </c>
      <c r="N72" s="24">
        <v>3.9</v>
      </c>
      <c r="O72" s="94">
        <v>3.9</v>
      </c>
      <c r="P72" s="108">
        <v>4</v>
      </c>
    </row>
    <row r="73" spans="1:16" s="62" customFormat="1" ht="31.5" customHeight="1">
      <c r="A73" s="8" t="s">
        <v>62</v>
      </c>
      <c r="B73" s="9" t="s">
        <v>114</v>
      </c>
      <c r="C73" s="63" t="s">
        <v>10</v>
      </c>
      <c r="D73" s="63">
        <v>5.295</v>
      </c>
      <c r="E73" s="24">
        <v>4</v>
      </c>
      <c r="F73" s="63">
        <v>3.903</v>
      </c>
      <c r="G73" s="64">
        <f>100-(F73/E73*100)</f>
        <v>2.424999999999997</v>
      </c>
      <c r="H73" s="12">
        <f>F73/D73*100</f>
        <v>73.71104815864022</v>
      </c>
      <c r="I73" s="17"/>
      <c r="J73" s="24">
        <v>3.3</v>
      </c>
      <c r="K73" s="24">
        <v>3.3</v>
      </c>
      <c r="L73" s="79">
        <v>3.5</v>
      </c>
      <c r="M73" s="79">
        <v>3.5</v>
      </c>
      <c r="N73" s="79">
        <v>3.7</v>
      </c>
      <c r="O73" s="108">
        <v>3.7</v>
      </c>
      <c r="P73" s="108">
        <v>3.8</v>
      </c>
    </row>
    <row r="74" spans="1:16" s="62" customFormat="1" ht="15.75" customHeight="1">
      <c r="A74" s="8" t="s">
        <v>63</v>
      </c>
      <c r="B74" s="9" t="s">
        <v>64</v>
      </c>
      <c r="C74" s="63" t="s">
        <v>5</v>
      </c>
      <c r="D74" s="63">
        <v>167.7</v>
      </c>
      <c r="E74" s="12">
        <v>170</v>
      </c>
      <c r="F74" s="63">
        <v>172.6</v>
      </c>
      <c r="G74" s="64">
        <f>(F74/E74*100)-100</f>
        <v>1.5294117647058698</v>
      </c>
      <c r="H74" s="12">
        <f>F74/D74*100</f>
        <v>102.92188431723315</v>
      </c>
      <c r="I74" s="12"/>
      <c r="J74" s="12">
        <f>F74+J73</f>
        <v>175.9</v>
      </c>
      <c r="K74" s="12">
        <f>J74+K72</f>
        <v>179.4</v>
      </c>
      <c r="L74" s="11">
        <f>J74+L72</f>
        <v>179.6</v>
      </c>
      <c r="M74" s="11">
        <f>K74+M72</f>
        <v>183.1</v>
      </c>
      <c r="N74" s="11">
        <f>L74+N72</f>
        <v>183.5</v>
      </c>
      <c r="O74" s="11">
        <f>M74+O72</f>
        <v>187</v>
      </c>
      <c r="P74" s="11">
        <f>N74+P72</f>
        <v>187.5</v>
      </c>
    </row>
    <row r="75" spans="1:16" s="62" customFormat="1" ht="31.5" customHeight="1">
      <c r="A75" s="8" t="s">
        <v>65</v>
      </c>
      <c r="B75" s="9" t="s">
        <v>66</v>
      </c>
      <c r="C75" s="63" t="s">
        <v>5</v>
      </c>
      <c r="D75" s="71">
        <f>D74/D12</f>
        <v>20.632381889763778</v>
      </c>
      <c r="E75" s="71">
        <f>E74/E12</f>
        <v>20.858895705521473</v>
      </c>
      <c r="F75" s="71">
        <f>F74/F12</f>
        <v>21.494396014943963</v>
      </c>
      <c r="G75" s="64">
        <f>(F75/E75*100)-100</f>
        <v>3.0466632481136884</v>
      </c>
      <c r="H75" s="12">
        <f>F75/D75*100</f>
        <v>104.17796708972244</v>
      </c>
      <c r="I75" s="71" t="e">
        <f aca="true" t="shared" si="3" ref="I75:P75">I74/I12</f>
        <v>#DIV/0!</v>
      </c>
      <c r="J75" s="71">
        <f t="shared" si="3"/>
        <v>21.9875</v>
      </c>
      <c r="K75" s="71">
        <f t="shared" si="3"/>
        <v>22.425</v>
      </c>
      <c r="L75" s="71">
        <f t="shared" si="3"/>
        <v>22.421972534332085</v>
      </c>
      <c r="M75" s="71">
        <f t="shared" si="3"/>
        <v>22.858926342072408</v>
      </c>
      <c r="N75" s="71">
        <f t="shared" si="3"/>
        <v>22.880299251870326</v>
      </c>
      <c r="O75" s="71">
        <f t="shared" si="3"/>
        <v>23.316708229426435</v>
      </c>
      <c r="P75" s="71">
        <f t="shared" si="3"/>
        <v>23.34993773349938</v>
      </c>
    </row>
    <row r="76" spans="1:14" s="7" customFormat="1" ht="15.75">
      <c r="A76" s="2" t="s">
        <v>67</v>
      </c>
      <c r="B76" s="3"/>
      <c r="C76" s="14"/>
      <c r="D76" s="14"/>
      <c r="E76" s="16"/>
      <c r="F76" s="14"/>
      <c r="G76" s="14"/>
      <c r="H76" s="15"/>
      <c r="I76" s="16"/>
      <c r="J76" s="16"/>
      <c r="K76" s="6"/>
      <c r="L76" s="6"/>
      <c r="M76" s="52"/>
      <c r="N76" s="52"/>
    </row>
    <row r="77" spans="1:16" s="25" customFormat="1" ht="21" customHeight="1">
      <c r="A77" s="18" t="s">
        <v>68</v>
      </c>
      <c r="B77" s="19" t="s">
        <v>69</v>
      </c>
      <c r="C77" s="20" t="s">
        <v>10</v>
      </c>
      <c r="D77" s="20">
        <v>442.6</v>
      </c>
      <c r="E77" s="109">
        <v>432.1</v>
      </c>
      <c r="F77" s="20">
        <v>432.8</v>
      </c>
      <c r="G77" s="64">
        <f>F77-E77</f>
        <v>0.6999999999999886</v>
      </c>
      <c r="H77" s="12">
        <f aca="true" t="shared" si="4" ref="H77:H83">F77/D77*100</f>
        <v>97.78581111613195</v>
      </c>
      <c r="I77" s="12">
        <v>408.1</v>
      </c>
      <c r="J77" s="12">
        <v>497.2</v>
      </c>
      <c r="K77" s="12">
        <v>347.1</v>
      </c>
      <c r="L77" s="13">
        <v>348.2</v>
      </c>
      <c r="M77" s="13">
        <v>228.9</v>
      </c>
      <c r="N77" s="109">
        <v>228.7</v>
      </c>
      <c r="O77" s="109">
        <v>230.5</v>
      </c>
      <c r="P77" s="109">
        <v>231</v>
      </c>
    </row>
    <row r="78" spans="1:16" s="25" customFormat="1" ht="18.75" customHeight="1">
      <c r="A78" s="18" t="s">
        <v>70</v>
      </c>
      <c r="B78" s="19" t="s">
        <v>69</v>
      </c>
      <c r="C78" s="20" t="s">
        <v>10</v>
      </c>
      <c r="D78" s="20">
        <v>83</v>
      </c>
      <c r="E78" s="109">
        <v>96.3</v>
      </c>
      <c r="F78" s="20">
        <v>98.8</v>
      </c>
      <c r="G78" s="64">
        <f aca="true" t="shared" si="5" ref="G78:G83">F78-E78</f>
        <v>2.5</v>
      </c>
      <c r="H78" s="12">
        <f t="shared" si="4"/>
        <v>119.03614457831324</v>
      </c>
      <c r="I78" s="12">
        <v>80</v>
      </c>
      <c r="J78" s="12">
        <v>101.3</v>
      </c>
      <c r="K78" s="12">
        <v>95.3</v>
      </c>
      <c r="L78" s="13">
        <v>96.4</v>
      </c>
      <c r="M78" s="13">
        <v>98.9</v>
      </c>
      <c r="N78" s="109">
        <v>98.7</v>
      </c>
      <c r="O78" s="109">
        <v>100.5</v>
      </c>
      <c r="P78" s="109">
        <v>101</v>
      </c>
    </row>
    <row r="79" spans="1:16" s="25" customFormat="1" ht="17.25" customHeight="1">
      <c r="A79" s="18" t="s">
        <v>71</v>
      </c>
      <c r="B79" s="19" t="s">
        <v>69</v>
      </c>
      <c r="C79" s="20" t="s">
        <v>10</v>
      </c>
      <c r="D79" s="20">
        <v>74.1</v>
      </c>
      <c r="E79" s="109">
        <v>92.4</v>
      </c>
      <c r="F79" s="20">
        <v>94.3</v>
      </c>
      <c r="G79" s="64">
        <f t="shared" si="5"/>
        <v>1.8999999999999915</v>
      </c>
      <c r="H79" s="12">
        <f t="shared" si="4"/>
        <v>127.26045883940623</v>
      </c>
      <c r="I79" s="12">
        <v>71.3</v>
      </c>
      <c r="J79" s="12">
        <v>94.8</v>
      </c>
      <c r="K79" s="12">
        <v>91.2</v>
      </c>
      <c r="L79" s="13">
        <v>92.4</v>
      </c>
      <c r="M79" s="13">
        <v>95.5</v>
      </c>
      <c r="N79" s="109">
        <v>94.8</v>
      </c>
      <c r="O79" s="109">
        <v>96.5</v>
      </c>
      <c r="P79" s="109">
        <v>96.8</v>
      </c>
    </row>
    <row r="80" spans="1:16" s="25" customFormat="1" ht="18" customHeight="1">
      <c r="A80" s="18" t="s">
        <v>72</v>
      </c>
      <c r="B80" s="19" t="s">
        <v>69</v>
      </c>
      <c r="C80" s="20" t="s">
        <v>10</v>
      </c>
      <c r="D80" s="65">
        <v>8.8</v>
      </c>
      <c r="E80" s="109">
        <v>3.9</v>
      </c>
      <c r="F80" s="65">
        <v>4.5</v>
      </c>
      <c r="G80" s="64">
        <f t="shared" si="5"/>
        <v>0.6000000000000001</v>
      </c>
      <c r="H80" s="12">
        <f t="shared" si="4"/>
        <v>51.13636363636363</v>
      </c>
      <c r="I80" s="12">
        <v>8.7</v>
      </c>
      <c r="J80" s="12">
        <v>6.6</v>
      </c>
      <c r="K80" s="12">
        <v>4.1</v>
      </c>
      <c r="L80" s="13">
        <v>4</v>
      </c>
      <c r="M80" s="13">
        <v>3.5</v>
      </c>
      <c r="N80" s="13">
        <v>3.9</v>
      </c>
      <c r="O80" s="109">
        <v>4</v>
      </c>
      <c r="P80" s="13">
        <v>4.2</v>
      </c>
    </row>
    <row r="81" spans="1:16" ht="30.75" customHeight="1">
      <c r="A81" s="8" t="s">
        <v>73</v>
      </c>
      <c r="B81" s="9" t="s">
        <v>69</v>
      </c>
      <c r="C81" s="10" t="s">
        <v>10</v>
      </c>
      <c r="D81" s="10">
        <f>D77-D78</f>
        <v>359.6</v>
      </c>
      <c r="E81" s="53">
        <v>335.8</v>
      </c>
      <c r="F81" s="10">
        <f>F77-F78</f>
        <v>334</v>
      </c>
      <c r="G81" s="64">
        <f t="shared" si="5"/>
        <v>-1.8000000000000114</v>
      </c>
      <c r="H81" s="12">
        <f t="shared" si="4"/>
        <v>92.88097886540601</v>
      </c>
      <c r="I81" s="12">
        <v>328.1</v>
      </c>
      <c r="J81" s="12">
        <v>395.8</v>
      </c>
      <c r="K81" s="12">
        <v>251.8</v>
      </c>
      <c r="L81" s="13">
        <v>251.8</v>
      </c>
      <c r="M81" s="13">
        <v>130</v>
      </c>
      <c r="N81" s="13">
        <v>130</v>
      </c>
      <c r="O81" s="109">
        <v>130</v>
      </c>
      <c r="P81" s="13">
        <v>130</v>
      </c>
    </row>
    <row r="82" spans="1:16" s="25" customFormat="1" ht="20.25" customHeight="1">
      <c r="A82" s="18" t="s">
        <v>74</v>
      </c>
      <c r="B82" s="19" t="s">
        <v>69</v>
      </c>
      <c r="C82" s="20" t="s">
        <v>10</v>
      </c>
      <c r="D82" s="20">
        <v>443.9</v>
      </c>
      <c r="E82" s="109">
        <v>452.3</v>
      </c>
      <c r="F82" s="20">
        <v>437.7</v>
      </c>
      <c r="G82" s="64">
        <f t="shared" si="5"/>
        <v>-14.600000000000023</v>
      </c>
      <c r="H82" s="12">
        <f t="shared" si="4"/>
        <v>98.6032890290606</v>
      </c>
      <c r="I82" s="12">
        <v>429.3</v>
      </c>
      <c r="J82" s="12">
        <v>515.6</v>
      </c>
      <c r="K82" s="12">
        <v>347.1</v>
      </c>
      <c r="L82" s="13">
        <v>348.2</v>
      </c>
      <c r="M82" s="13">
        <v>228.9</v>
      </c>
      <c r="N82" s="109">
        <v>228.7</v>
      </c>
      <c r="O82" s="109">
        <v>230.5</v>
      </c>
      <c r="P82" s="109">
        <v>231</v>
      </c>
    </row>
    <row r="83" spans="1:16" s="25" customFormat="1" ht="19.5" customHeight="1">
      <c r="A83" s="18" t="s">
        <v>75</v>
      </c>
      <c r="B83" s="19" t="s">
        <v>88</v>
      </c>
      <c r="C83" s="20" t="s">
        <v>10</v>
      </c>
      <c r="D83" s="109">
        <f>D77-D82</f>
        <v>-1.2999999999999545</v>
      </c>
      <c r="E83" s="109">
        <f>E77-E82</f>
        <v>-20.19999999999999</v>
      </c>
      <c r="F83" s="109">
        <f>F77-F82</f>
        <v>-4.899999999999977</v>
      </c>
      <c r="G83" s="64">
        <f t="shared" si="5"/>
        <v>15.300000000000011</v>
      </c>
      <c r="H83" s="12">
        <f t="shared" si="4"/>
        <v>376.9230769230884</v>
      </c>
      <c r="I83" s="12">
        <v>-21.2</v>
      </c>
      <c r="J83" s="109">
        <f>J77-J82</f>
        <v>-18.400000000000034</v>
      </c>
      <c r="K83" s="109">
        <f aca="true" t="shared" si="6" ref="K83:P83">K77-K82</f>
        <v>0</v>
      </c>
      <c r="L83" s="109">
        <f t="shared" si="6"/>
        <v>0</v>
      </c>
      <c r="M83" s="109">
        <f t="shared" si="6"/>
        <v>0</v>
      </c>
      <c r="N83" s="109">
        <f t="shared" si="6"/>
        <v>0</v>
      </c>
      <c r="O83" s="109">
        <f t="shared" si="6"/>
        <v>0</v>
      </c>
      <c r="P83" s="109">
        <f t="shared" si="6"/>
        <v>0</v>
      </c>
    </row>
    <row r="84" spans="1:16" s="7" customFormat="1" ht="15.75" hidden="1">
      <c r="A84" s="2" t="s">
        <v>76</v>
      </c>
      <c r="B84" s="3"/>
      <c r="C84" s="14"/>
      <c r="D84" s="14"/>
      <c r="E84" s="48"/>
      <c r="F84" s="14"/>
      <c r="G84" s="64" t="e">
        <f aca="true" t="shared" si="7" ref="G84:G105">(F84/E84*100)-100</f>
        <v>#DIV/0!</v>
      </c>
      <c r="H84" s="15"/>
      <c r="I84" s="48"/>
      <c r="J84" s="48"/>
      <c r="K84" s="49"/>
      <c r="L84" s="49"/>
      <c r="M84" s="52"/>
      <c r="N84" s="52"/>
      <c r="O84" s="52"/>
      <c r="P84" s="52"/>
    </row>
    <row r="85" spans="1:16" ht="15.75" hidden="1">
      <c r="A85" s="26" t="s">
        <v>77</v>
      </c>
      <c r="B85" s="27" t="s">
        <v>104</v>
      </c>
      <c r="C85" s="28" t="s">
        <v>5</v>
      </c>
      <c r="D85" s="28"/>
      <c r="E85" s="22"/>
      <c r="F85" s="28"/>
      <c r="G85" s="64" t="e">
        <f t="shared" si="7"/>
        <v>#DIV/0!</v>
      </c>
      <c r="H85" s="12"/>
      <c r="I85" s="22"/>
      <c r="J85" s="22"/>
      <c r="K85" s="47"/>
      <c r="L85" s="47"/>
      <c r="M85" s="53"/>
      <c r="N85" s="53"/>
      <c r="O85" s="53"/>
      <c r="P85" s="53"/>
    </row>
    <row r="86" spans="1:16" ht="15.75" hidden="1">
      <c r="A86" s="29" t="s">
        <v>25</v>
      </c>
      <c r="B86" s="27"/>
      <c r="C86" s="30"/>
      <c r="D86" s="30"/>
      <c r="E86" s="22"/>
      <c r="F86" s="30"/>
      <c r="G86" s="64" t="e">
        <f t="shared" si="7"/>
        <v>#DIV/0!</v>
      </c>
      <c r="H86" s="12"/>
      <c r="I86" s="22"/>
      <c r="J86" s="22"/>
      <c r="K86" s="47"/>
      <c r="L86" s="47"/>
      <c r="M86" s="53"/>
      <c r="N86" s="53"/>
      <c r="O86" s="53"/>
      <c r="P86" s="53"/>
    </row>
    <row r="87" spans="1:16" ht="15.75" hidden="1">
      <c r="A87" s="29" t="s">
        <v>78</v>
      </c>
      <c r="B87" s="27" t="s">
        <v>104</v>
      </c>
      <c r="C87" s="28" t="s">
        <v>5</v>
      </c>
      <c r="D87" s="28"/>
      <c r="E87" s="22"/>
      <c r="F87" s="28"/>
      <c r="G87" s="64" t="e">
        <f t="shared" si="7"/>
        <v>#DIV/0!</v>
      </c>
      <c r="H87" s="12"/>
      <c r="I87" s="22"/>
      <c r="J87" s="22"/>
      <c r="K87" s="47"/>
      <c r="L87" s="47"/>
      <c r="M87" s="53"/>
      <c r="N87" s="53"/>
      <c r="O87" s="53"/>
      <c r="P87" s="53"/>
    </row>
    <row r="88" spans="1:16" ht="15.75" hidden="1">
      <c r="A88" s="29" t="s">
        <v>79</v>
      </c>
      <c r="B88" s="27" t="s">
        <v>104</v>
      </c>
      <c r="C88" s="28" t="s">
        <v>5</v>
      </c>
      <c r="D88" s="28"/>
      <c r="E88" s="22"/>
      <c r="F88" s="28"/>
      <c r="G88" s="64" t="e">
        <f t="shared" si="7"/>
        <v>#DIV/0!</v>
      </c>
      <c r="H88" s="12"/>
      <c r="I88" s="22"/>
      <c r="J88" s="22"/>
      <c r="K88" s="47"/>
      <c r="L88" s="47"/>
      <c r="M88" s="53"/>
      <c r="N88" s="53"/>
      <c r="O88" s="53"/>
      <c r="P88" s="53"/>
    </row>
    <row r="89" spans="1:16" ht="15.75" hidden="1">
      <c r="A89" s="29" t="s">
        <v>80</v>
      </c>
      <c r="B89" s="27" t="s">
        <v>104</v>
      </c>
      <c r="C89" s="28" t="s">
        <v>5</v>
      </c>
      <c r="D89" s="28"/>
      <c r="E89" s="22"/>
      <c r="F89" s="28"/>
      <c r="G89" s="64" t="e">
        <f t="shared" si="7"/>
        <v>#DIV/0!</v>
      </c>
      <c r="H89" s="12"/>
      <c r="I89" s="22"/>
      <c r="J89" s="22"/>
      <c r="K89" s="47"/>
      <c r="L89" s="47"/>
      <c r="M89" s="53"/>
      <c r="N89" s="53"/>
      <c r="O89" s="53"/>
      <c r="P89" s="53"/>
    </row>
    <row r="90" spans="1:16" ht="15.75" hidden="1">
      <c r="A90" s="29" t="s">
        <v>81</v>
      </c>
      <c r="B90" s="27" t="s">
        <v>104</v>
      </c>
      <c r="C90" s="28" t="s">
        <v>5</v>
      </c>
      <c r="D90" s="28"/>
      <c r="E90" s="22"/>
      <c r="F90" s="28"/>
      <c r="G90" s="64" t="e">
        <f t="shared" si="7"/>
        <v>#DIV/0!</v>
      </c>
      <c r="H90" s="12"/>
      <c r="I90" s="22"/>
      <c r="J90" s="22"/>
      <c r="K90" s="47"/>
      <c r="L90" s="47"/>
      <c r="M90" s="53"/>
      <c r="N90" s="53"/>
      <c r="O90" s="53"/>
      <c r="P90" s="53"/>
    </row>
    <row r="91" spans="1:16" ht="15.75" hidden="1">
      <c r="A91" s="29" t="s">
        <v>82</v>
      </c>
      <c r="B91" s="27" t="s">
        <v>104</v>
      </c>
      <c r="C91" s="28" t="s">
        <v>5</v>
      </c>
      <c r="D91" s="28"/>
      <c r="E91" s="22"/>
      <c r="F91" s="28"/>
      <c r="G91" s="64" t="e">
        <f t="shared" si="7"/>
        <v>#DIV/0!</v>
      </c>
      <c r="H91" s="12"/>
      <c r="I91" s="22"/>
      <c r="J91" s="22"/>
      <c r="K91" s="47"/>
      <c r="L91" s="47"/>
      <c r="M91" s="53"/>
      <c r="N91" s="53"/>
      <c r="O91" s="53"/>
      <c r="P91" s="53"/>
    </row>
    <row r="92" spans="1:16" ht="15.75" hidden="1">
      <c r="A92" s="29" t="s">
        <v>83</v>
      </c>
      <c r="B92" s="27" t="s">
        <v>104</v>
      </c>
      <c r="C92" s="28" t="s">
        <v>5</v>
      </c>
      <c r="D92" s="28"/>
      <c r="E92" s="22"/>
      <c r="F92" s="28"/>
      <c r="G92" s="64" t="e">
        <f t="shared" si="7"/>
        <v>#DIV/0!</v>
      </c>
      <c r="H92" s="12"/>
      <c r="I92" s="22"/>
      <c r="J92" s="22"/>
      <c r="K92" s="47"/>
      <c r="L92" s="47"/>
      <c r="M92" s="53"/>
      <c r="N92" s="53"/>
      <c r="O92" s="53"/>
      <c r="P92" s="53"/>
    </row>
    <row r="93" spans="1:16" ht="15.75" hidden="1">
      <c r="A93" s="29" t="s">
        <v>84</v>
      </c>
      <c r="B93" s="27" t="s">
        <v>104</v>
      </c>
      <c r="C93" s="28" t="s">
        <v>5</v>
      </c>
      <c r="D93" s="28"/>
      <c r="E93" s="22"/>
      <c r="F93" s="28"/>
      <c r="G93" s="64" t="e">
        <f t="shared" si="7"/>
        <v>#DIV/0!</v>
      </c>
      <c r="H93" s="12"/>
      <c r="I93" s="22"/>
      <c r="J93" s="22"/>
      <c r="K93" s="47"/>
      <c r="L93" s="47"/>
      <c r="M93" s="53"/>
      <c r="N93" s="53"/>
      <c r="O93" s="53"/>
      <c r="P93" s="53"/>
    </row>
    <row r="94" spans="1:16" ht="15" customHeight="1" hidden="1">
      <c r="A94" s="29" t="s">
        <v>85</v>
      </c>
      <c r="B94" s="27" t="s">
        <v>95</v>
      </c>
      <c r="C94" s="28" t="s">
        <v>5</v>
      </c>
      <c r="D94" s="28"/>
      <c r="E94" s="22"/>
      <c r="F94" s="28"/>
      <c r="G94" s="64" t="e">
        <f t="shared" si="7"/>
        <v>#DIV/0!</v>
      </c>
      <c r="H94" s="12"/>
      <c r="I94" s="22"/>
      <c r="J94" s="22"/>
      <c r="K94" s="47"/>
      <c r="L94" s="47"/>
      <c r="M94" s="53"/>
      <c r="N94" s="53"/>
      <c r="O94" s="53"/>
      <c r="P94" s="53"/>
    </row>
    <row r="95" spans="1:16" ht="15.75" hidden="1">
      <c r="A95" s="29" t="s">
        <v>86</v>
      </c>
      <c r="B95" s="27" t="s">
        <v>104</v>
      </c>
      <c r="C95" s="28" t="s">
        <v>5</v>
      </c>
      <c r="D95" s="28"/>
      <c r="E95" s="22"/>
      <c r="F95" s="28"/>
      <c r="G95" s="64" t="e">
        <f t="shared" si="7"/>
        <v>#DIV/0!</v>
      </c>
      <c r="H95" s="12"/>
      <c r="I95" s="22"/>
      <c r="J95" s="22"/>
      <c r="K95" s="47"/>
      <c r="L95" s="47"/>
      <c r="M95" s="53"/>
      <c r="N95" s="53"/>
      <c r="O95" s="53"/>
      <c r="P95" s="53"/>
    </row>
    <row r="96" spans="1:16" s="7" customFormat="1" ht="15.75" hidden="1">
      <c r="A96" s="2" t="s">
        <v>87</v>
      </c>
      <c r="B96" s="3" t="s">
        <v>88</v>
      </c>
      <c r="C96" s="14"/>
      <c r="D96" s="14"/>
      <c r="E96" s="48"/>
      <c r="F96" s="14"/>
      <c r="G96" s="64" t="e">
        <f t="shared" si="7"/>
        <v>#DIV/0!</v>
      </c>
      <c r="H96" s="15"/>
      <c r="I96" s="48"/>
      <c r="J96" s="48"/>
      <c r="K96" s="49"/>
      <c r="L96" s="49"/>
      <c r="M96" s="52"/>
      <c r="N96" s="52"/>
      <c r="O96" s="52"/>
      <c r="P96" s="52"/>
    </row>
    <row r="97" spans="1:16" ht="15.75" hidden="1">
      <c r="A97" s="29" t="s">
        <v>25</v>
      </c>
      <c r="B97" s="27" t="s">
        <v>89</v>
      </c>
      <c r="C97" s="30"/>
      <c r="D97" s="30"/>
      <c r="E97" s="22"/>
      <c r="F97" s="30"/>
      <c r="G97" s="64" t="e">
        <f t="shared" si="7"/>
        <v>#DIV/0!</v>
      </c>
      <c r="H97" s="12"/>
      <c r="I97" s="22"/>
      <c r="J97" s="22"/>
      <c r="K97" s="47"/>
      <c r="L97" s="47"/>
      <c r="M97" s="53"/>
      <c r="N97" s="53"/>
      <c r="O97" s="53"/>
      <c r="P97" s="53"/>
    </row>
    <row r="98" spans="1:16" ht="15.75" hidden="1">
      <c r="A98" s="29" t="s">
        <v>90</v>
      </c>
      <c r="B98" s="27" t="s">
        <v>104</v>
      </c>
      <c r="C98" s="28" t="s">
        <v>5</v>
      </c>
      <c r="D98" s="28"/>
      <c r="E98" s="22"/>
      <c r="F98" s="28"/>
      <c r="G98" s="64" t="e">
        <f t="shared" si="7"/>
        <v>#DIV/0!</v>
      </c>
      <c r="H98" s="12"/>
      <c r="I98" s="22"/>
      <c r="J98" s="22"/>
      <c r="K98" s="47"/>
      <c r="L98" s="47"/>
      <c r="M98" s="53"/>
      <c r="N98" s="53"/>
      <c r="O98" s="53"/>
      <c r="P98" s="53"/>
    </row>
    <row r="99" spans="1:16" ht="15.75" hidden="1">
      <c r="A99" s="29" t="s">
        <v>91</v>
      </c>
      <c r="B99" s="27" t="s">
        <v>104</v>
      </c>
      <c r="C99" s="28" t="s">
        <v>5</v>
      </c>
      <c r="D99" s="28"/>
      <c r="E99" s="22"/>
      <c r="F99" s="28"/>
      <c r="G99" s="64" t="e">
        <f t="shared" si="7"/>
        <v>#DIV/0!</v>
      </c>
      <c r="H99" s="12"/>
      <c r="I99" s="22"/>
      <c r="J99" s="22"/>
      <c r="K99" s="47"/>
      <c r="L99" s="47"/>
      <c r="M99" s="53"/>
      <c r="N99" s="53"/>
      <c r="O99" s="53"/>
      <c r="P99" s="53"/>
    </row>
    <row r="100" spans="1:16" ht="15.75" customHeight="1" hidden="1">
      <c r="A100" s="29" t="s">
        <v>92</v>
      </c>
      <c r="B100" s="27" t="s">
        <v>104</v>
      </c>
      <c r="C100" s="28" t="s">
        <v>5</v>
      </c>
      <c r="D100" s="28"/>
      <c r="E100" s="22"/>
      <c r="F100" s="28"/>
      <c r="G100" s="64" t="e">
        <f t="shared" si="7"/>
        <v>#DIV/0!</v>
      </c>
      <c r="H100" s="12"/>
      <c r="I100" s="22"/>
      <c r="J100" s="22"/>
      <c r="K100" s="47"/>
      <c r="L100" s="47"/>
      <c r="M100" s="53"/>
      <c r="N100" s="53"/>
      <c r="O100" s="53"/>
      <c r="P100" s="53"/>
    </row>
    <row r="101" spans="1:16" ht="15.75" hidden="1">
      <c r="A101" s="29" t="s">
        <v>93</v>
      </c>
      <c r="B101" s="27" t="s">
        <v>104</v>
      </c>
      <c r="C101" s="28" t="s">
        <v>5</v>
      </c>
      <c r="D101" s="28"/>
      <c r="E101" s="22"/>
      <c r="F101" s="28"/>
      <c r="G101" s="64" t="e">
        <f t="shared" si="7"/>
        <v>#DIV/0!</v>
      </c>
      <c r="H101" s="12"/>
      <c r="I101" s="22"/>
      <c r="J101" s="22"/>
      <c r="K101" s="47"/>
      <c r="L101" s="47"/>
      <c r="M101" s="53"/>
      <c r="N101" s="53"/>
      <c r="O101" s="53"/>
      <c r="P101" s="53"/>
    </row>
    <row r="102" spans="1:16" ht="31.5" hidden="1">
      <c r="A102" s="29" t="s">
        <v>94</v>
      </c>
      <c r="B102" s="27" t="s">
        <v>104</v>
      </c>
      <c r="C102" s="28" t="s">
        <v>5</v>
      </c>
      <c r="D102" s="28"/>
      <c r="E102" s="22"/>
      <c r="F102" s="28"/>
      <c r="G102" s="64" t="e">
        <f t="shared" si="7"/>
        <v>#DIV/0!</v>
      </c>
      <c r="H102" s="12"/>
      <c r="I102" s="22"/>
      <c r="J102" s="22"/>
      <c r="K102" s="47"/>
      <c r="L102" s="47"/>
      <c r="M102" s="53"/>
      <c r="N102" s="53"/>
      <c r="O102" s="53"/>
      <c r="P102" s="53"/>
    </row>
    <row r="103" spans="1:16" s="7" customFormat="1" ht="15.75">
      <c r="A103" s="2" t="s">
        <v>121</v>
      </c>
      <c r="B103" s="3"/>
      <c r="C103" s="14"/>
      <c r="D103" s="14"/>
      <c r="E103" s="16"/>
      <c r="F103" s="14"/>
      <c r="G103" s="14"/>
      <c r="H103" s="15"/>
      <c r="I103" s="16"/>
      <c r="J103" s="16"/>
      <c r="K103" s="6"/>
      <c r="L103" s="6"/>
      <c r="M103" s="52"/>
      <c r="N103" s="52"/>
      <c r="O103" s="52"/>
      <c r="P103" s="52"/>
    </row>
    <row r="104" spans="1:16" s="31" customFormat="1" ht="30.75" customHeight="1">
      <c r="A104" s="8" t="s">
        <v>123</v>
      </c>
      <c r="B104" s="9" t="s">
        <v>105</v>
      </c>
      <c r="C104" s="10" t="s">
        <v>5</v>
      </c>
      <c r="D104" s="10">
        <v>1.277</v>
      </c>
      <c r="E104" s="11">
        <v>1.5</v>
      </c>
      <c r="F104" s="10">
        <v>1.422</v>
      </c>
      <c r="G104" s="64">
        <f>100-(F104/E104*100)</f>
        <v>5.200000000000003</v>
      </c>
      <c r="H104" s="12">
        <f>F104/D104*100</f>
        <v>111.35473766640564</v>
      </c>
      <c r="I104" s="12"/>
      <c r="J104" s="11">
        <v>1.4</v>
      </c>
      <c r="K104" s="50">
        <v>1.4</v>
      </c>
      <c r="L104" s="50">
        <v>1.45</v>
      </c>
      <c r="M104" s="50">
        <v>1.45</v>
      </c>
      <c r="N104" s="50">
        <v>1.5</v>
      </c>
      <c r="O104" s="95">
        <v>1.5</v>
      </c>
      <c r="P104" s="95">
        <v>1.6</v>
      </c>
    </row>
    <row r="105" spans="1:16" ht="33" customHeight="1">
      <c r="A105" s="8" t="s">
        <v>124</v>
      </c>
      <c r="B105" s="9" t="s">
        <v>95</v>
      </c>
      <c r="C105" s="10" t="s">
        <v>10</v>
      </c>
      <c r="D105" s="10">
        <v>1.82</v>
      </c>
      <c r="E105" s="65">
        <v>6.5</v>
      </c>
      <c r="F105" s="10">
        <v>9.05</v>
      </c>
      <c r="G105" s="64">
        <f t="shared" si="7"/>
        <v>39.230769230769255</v>
      </c>
      <c r="H105" s="12">
        <f>F105/D105*100</f>
        <v>497.25274725274727</v>
      </c>
      <c r="I105" s="12"/>
      <c r="J105" s="65">
        <v>8</v>
      </c>
      <c r="K105" s="70">
        <v>7</v>
      </c>
      <c r="L105" s="70">
        <v>6.5</v>
      </c>
      <c r="M105" s="70">
        <v>5</v>
      </c>
      <c r="N105" s="70">
        <v>4.5</v>
      </c>
      <c r="O105" s="95">
        <v>3.4</v>
      </c>
      <c r="P105" s="95">
        <v>3.35</v>
      </c>
    </row>
    <row r="106" spans="1:16" ht="50.25" customHeight="1">
      <c r="A106" s="8" t="s">
        <v>125</v>
      </c>
      <c r="B106" s="9" t="s">
        <v>96</v>
      </c>
      <c r="C106" s="10" t="s">
        <v>10</v>
      </c>
      <c r="D106" s="10">
        <v>30533.7</v>
      </c>
      <c r="E106" s="12">
        <v>31500</v>
      </c>
      <c r="F106" s="10">
        <v>33841.6</v>
      </c>
      <c r="G106" s="64">
        <f>(F106/E106*100)-100</f>
        <v>7.4336507936507985</v>
      </c>
      <c r="H106" s="12">
        <f>F106/D106*100</f>
        <v>110.8336035265952</v>
      </c>
      <c r="I106" s="12"/>
      <c r="J106" s="12">
        <f>F106*1.041</f>
        <v>35229.105599999995</v>
      </c>
      <c r="K106" s="13">
        <f>J106*1.03</f>
        <v>36285.97876799999</v>
      </c>
      <c r="L106" s="13">
        <f>K106*1.005</f>
        <v>36467.40866183999</v>
      </c>
      <c r="M106" s="13">
        <f>K106*1.04</f>
        <v>37737.41791871999</v>
      </c>
      <c r="N106" s="13">
        <f>L106*1.04</f>
        <v>37926.10500831359</v>
      </c>
      <c r="O106" s="85">
        <f>M106*1.035</f>
        <v>39058.22754587519</v>
      </c>
      <c r="P106" s="85">
        <f>N106*1.04</f>
        <v>39443.14920864614</v>
      </c>
    </row>
    <row r="107" spans="1:16" s="7" customFormat="1" ht="15.75">
      <c r="A107" s="2" t="s">
        <v>122</v>
      </c>
      <c r="B107" s="3"/>
      <c r="C107" s="14"/>
      <c r="D107" s="14"/>
      <c r="E107" s="16"/>
      <c r="F107" s="14"/>
      <c r="G107" s="14"/>
      <c r="H107" s="15"/>
      <c r="I107" s="16"/>
      <c r="J107" s="16"/>
      <c r="K107" s="6"/>
      <c r="L107" s="6"/>
      <c r="M107" s="52"/>
      <c r="N107" s="52"/>
      <c r="O107" s="52"/>
      <c r="P107" s="52"/>
    </row>
    <row r="108" spans="1:16" ht="15.75">
      <c r="A108" s="32" t="s">
        <v>97</v>
      </c>
      <c r="B108" s="9"/>
      <c r="C108" s="21"/>
      <c r="D108" s="21"/>
      <c r="E108" s="12"/>
      <c r="F108" s="21"/>
      <c r="G108" s="21"/>
      <c r="H108" s="12"/>
      <c r="I108" s="12"/>
      <c r="J108" s="12"/>
      <c r="K108" s="13"/>
      <c r="L108" s="13"/>
      <c r="M108" s="53"/>
      <c r="N108" s="53"/>
      <c r="O108" s="53"/>
      <c r="P108" s="53"/>
    </row>
    <row r="109" spans="1:16" ht="63">
      <c r="A109" s="8" t="s">
        <v>128</v>
      </c>
      <c r="B109" s="9" t="s">
        <v>95</v>
      </c>
      <c r="C109" s="10" t="s">
        <v>5</v>
      </c>
      <c r="D109" s="10">
        <v>2.2</v>
      </c>
      <c r="E109" s="12">
        <v>2.5</v>
      </c>
      <c r="F109" s="10">
        <v>1.5</v>
      </c>
      <c r="G109" s="64">
        <f>(F109/E109*100)-100</f>
        <v>-40</v>
      </c>
      <c r="H109" s="12">
        <f>F109/D109*100</f>
        <v>68.18181818181817</v>
      </c>
      <c r="I109" s="12"/>
      <c r="J109" s="12">
        <v>1.5</v>
      </c>
      <c r="K109" s="13">
        <v>1.5</v>
      </c>
      <c r="L109" s="13">
        <v>1.3</v>
      </c>
      <c r="M109" s="13">
        <v>1.3</v>
      </c>
      <c r="N109" s="13">
        <v>1.2</v>
      </c>
      <c r="O109" s="85">
        <v>1.2</v>
      </c>
      <c r="P109" s="85">
        <v>1</v>
      </c>
    </row>
    <row r="111" spans="1:14" ht="42" customHeight="1">
      <c r="A111" s="115" t="s">
        <v>109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</row>
  </sheetData>
  <sheetProtection/>
  <mergeCells count="32">
    <mergeCell ref="G9:H9"/>
    <mergeCell ref="C7:C10"/>
    <mergeCell ref="A7:A10"/>
    <mergeCell ref="K8:L8"/>
    <mergeCell ref="J7:P7"/>
    <mergeCell ref="O9:O10"/>
    <mergeCell ref="N9:N10"/>
    <mergeCell ref="M9:M10"/>
    <mergeCell ref="I9:I10"/>
    <mergeCell ref="P9:P10"/>
    <mergeCell ref="O8:P8"/>
    <mergeCell ref="K9:K10"/>
    <mergeCell ref="B7:B10"/>
    <mergeCell ref="M8:N8"/>
    <mergeCell ref="E7:H8"/>
    <mergeCell ref="F9:F10"/>
    <mergeCell ref="L9:L10"/>
    <mergeCell ref="A49:C49"/>
    <mergeCell ref="A15:C15"/>
    <mergeCell ref="A38:C38"/>
    <mergeCell ref="A21:C21"/>
    <mergeCell ref="E9:E10"/>
    <mergeCell ref="M1:P1"/>
    <mergeCell ref="L2:P2"/>
    <mergeCell ref="L3:P3"/>
    <mergeCell ref="J9:J10"/>
    <mergeCell ref="D7:D9"/>
    <mergeCell ref="A111:N111"/>
    <mergeCell ref="A62:C62"/>
    <mergeCell ref="A19:C19"/>
    <mergeCell ref="A17:C17"/>
    <mergeCell ref="A13:B13"/>
  </mergeCells>
  <printOptions/>
  <pageMargins left="0.58" right="0.1968503937007874" top="0.5905511811023623" bottom="0.3937007874015748" header="0.5118110236220472" footer="0.11811023622047245"/>
  <pageSetup fitToHeight="0" fitToWidth="3" horizontalDpi="600" verticalDpi="600" orientation="landscape" pageOrder="overThenDown" paperSize="9" scale="6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cp:lastPrinted>2021-10-12T09:41:08Z</cp:lastPrinted>
  <dcterms:created xsi:type="dcterms:W3CDTF">2008-03-17T11:03:58Z</dcterms:created>
  <dcterms:modified xsi:type="dcterms:W3CDTF">2021-10-14T03:55:22Z</dcterms:modified>
  <cp:category/>
  <cp:version/>
  <cp:contentType/>
  <cp:contentStatus/>
</cp:coreProperties>
</file>